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 activeTab="4"/>
  </bookViews>
  <sheets>
    <sheet name="トーナメント1～16" sheetId="2" r:id="rId1"/>
    <sheet name="トーナメント17～32" sheetId="7" r:id="rId2"/>
    <sheet name="オープン1部予選" sheetId="3" r:id="rId3"/>
    <sheet name="オープン2部" sheetId="4" r:id="rId4"/>
    <sheet name="試合結果" sheetId="8" r:id="rId5"/>
    <sheet name="Sheet2" sheetId="5" r:id="rId6"/>
  </sheets>
  <definedNames>
    <definedName name="_xlnm.Print_Area" localSheetId="2">オープン1部予選!$A$1:$S$42,オープン1部予選!$A$43:$S$84,オープン1部予選!$A$85:$S$126,オープン1部予選!$A$127:$S$168</definedName>
    <definedName name="_xlnm.Print_Area" localSheetId="3">オープン2部!$A$1:$AI$55,オープン2部!$A$57:$AI$111</definedName>
    <definedName name="_xlnm.Print_Area" localSheetId="0">'トーナメント1～16'!$A$2:$T$18</definedName>
    <definedName name="_xlnm.Print_Area" localSheetId="1">'トーナメント17～32'!$A$2:$T$18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8"/>
  <c r="AC109" i="4"/>
  <c r="W109"/>
  <c r="S109"/>
  <c r="K109"/>
  <c r="E109"/>
  <c r="AC108"/>
  <c r="W108"/>
  <c r="S108"/>
  <c r="O108"/>
  <c r="K108"/>
  <c r="E108"/>
  <c r="AC107"/>
  <c r="W107"/>
  <c r="S107"/>
  <c r="O107"/>
  <c r="K107"/>
  <c r="E107"/>
  <c r="AF106" s="1"/>
  <c r="AH106"/>
  <c r="K104"/>
  <c r="AA103"/>
  <c r="W103"/>
  <c r="W105" s="1"/>
  <c r="S103"/>
  <c r="O103"/>
  <c r="K103"/>
  <c r="K110" s="1"/>
  <c r="G103"/>
  <c r="AA102"/>
  <c r="W102"/>
  <c r="S102"/>
  <c r="O102"/>
  <c r="K102"/>
  <c r="G102"/>
  <c r="AA101"/>
  <c r="W101"/>
  <c r="S101"/>
  <c r="O101"/>
  <c r="K101"/>
  <c r="G101"/>
  <c r="AF102" s="1"/>
  <c r="AH100"/>
  <c r="AF100"/>
  <c r="AF104" s="1"/>
  <c r="E98"/>
  <c r="Y97"/>
  <c r="U97"/>
  <c r="Q97"/>
  <c r="M97"/>
  <c r="I97"/>
  <c r="E97"/>
  <c r="E110" s="1"/>
  <c r="Y96"/>
  <c r="U96"/>
  <c r="Q96"/>
  <c r="M96"/>
  <c r="I96"/>
  <c r="E96"/>
  <c r="Y95"/>
  <c r="U95"/>
  <c r="Q95"/>
  <c r="M95"/>
  <c r="I95"/>
  <c r="E95"/>
  <c r="AF94" s="1"/>
  <c r="AH94"/>
  <c r="W92"/>
  <c r="S92"/>
  <c r="I92"/>
  <c r="AA91"/>
  <c r="W91"/>
  <c r="W104" s="1"/>
  <c r="S91"/>
  <c r="S110" s="1"/>
  <c r="M91"/>
  <c r="I91"/>
  <c r="I98" s="1"/>
  <c r="E91"/>
  <c r="AA90"/>
  <c r="W90"/>
  <c r="S90"/>
  <c r="M90"/>
  <c r="I90"/>
  <c r="E90"/>
  <c r="AA89"/>
  <c r="W89"/>
  <c r="S89"/>
  <c r="M89"/>
  <c r="I89"/>
  <c r="E89"/>
  <c r="AF90" s="1"/>
  <c r="AH88"/>
  <c r="AF88"/>
  <c r="AF92" s="1"/>
  <c r="AC86"/>
  <c r="O86"/>
  <c r="E86"/>
  <c r="AC85"/>
  <c r="AC87" s="1"/>
  <c r="Y85"/>
  <c r="U85"/>
  <c r="O85"/>
  <c r="O104" s="1"/>
  <c r="I85"/>
  <c r="E85"/>
  <c r="E92" s="1"/>
  <c r="AC84"/>
  <c r="Y84"/>
  <c r="U84"/>
  <c r="O84"/>
  <c r="I84"/>
  <c r="E84"/>
  <c r="AC83"/>
  <c r="Y83"/>
  <c r="U83"/>
  <c r="O83"/>
  <c r="I83"/>
  <c r="E83"/>
  <c r="AF82" s="1"/>
  <c r="AH82"/>
  <c r="AA80"/>
  <c r="W80"/>
  <c r="M80"/>
  <c r="I80"/>
  <c r="AA79"/>
  <c r="AA92" s="1"/>
  <c r="W79"/>
  <c r="W110" s="1"/>
  <c r="Q79"/>
  <c r="M79"/>
  <c r="M81" s="1"/>
  <c r="I79"/>
  <c r="I86" s="1"/>
  <c r="C79"/>
  <c r="AA78"/>
  <c r="W78"/>
  <c r="Q78"/>
  <c r="M78"/>
  <c r="I78"/>
  <c r="C78"/>
  <c r="AA77"/>
  <c r="W77"/>
  <c r="Q77"/>
  <c r="M77"/>
  <c r="I77"/>
  <c r="C77"/>
  <c r="AF78" s="1"/>
  <c r="AH76"/>
  <c r="AF76"/>
  <c r="AF80" s="1"/>
  <c r="Y74"/>
  <c r="S74"/>
  <c r="O74"/>
  <c r="C74"/>
  <c r="Y73"/>
  <c r="Y98" s="1"/>
  <c r="S73"/>
  <c r="S104" s="1"/>
  <c r="O73"/>
  <c r="O110" s="1"/>
  <c r="O111" s="1"/>
  <c r="K73"/>
  <c r="G73"/>
  <c r="C73"/>
  <c r="C80" s="1"/>
  <c r="Y72"/>
  <c r="S72"/>
  <c r="O72"/>
  <c r="K72"/>
  <c r="G72"/>
  <c r="C72"/>
  <c r="Y71"/>
  <c r="S71"/>
  <c r="O71"/>
  <c r="K71"/>
  <c r="G71"/>
  <c r="C71"/>
  <c r="AF70" s="1"/>
  <c r="AH70"/>
  <c r="AA68"/>
  <c r="U68"/>
  <c r="Q68"/>
  <c r="M68"/>
  <c r="G68"/>
  <c r="AA67"/>
  <c r="AA104" s="1"/>
  <c r="U67"/>
  <c r="U86" s="1"/>
  <c r="Q67"/>
  <c r="Q98" s="1"/>
  <c r="M67"/>
  <c r="M92" s="1"/>
  <c r="G67"/>
  <c r="G74" s="1"/>
  <c r="C67"/>
  <c r="AA66"/>
  <c r="U66"/>
  <c r="Q66"/>
  <c r="M66"/>
  <c r="G66"/>
  <c r="C66"/>
  <c r="AA65"/>
  <c r="U65"/>
  <c r="Q65"/>
  <c r="M65"/>
  <c r="G65"/>
  <c r="C65"/>
  <c r="AF66" s="1"/>
  <c r="AH64"/>
  <c r="AF64"/>
  <c r="AF68" s="1"/>
  <c r="Y62"/>
  <c r="U62"/>
  <c r="Q62"/>
  <c r="K62"/>
  <c r="G62"/>
  <c r="C62"/>
  <c r="AH60" s="1"/>
  <c r="Y61"/>
  <c r="Y63" s="1"/>
  <c r="U61"/>
  <c r="U98" s="1"/>
  <c r="Q61"/>
  <c r="Q63" s="1"/>
  <c r="K61"/>
  <c r="K74" s="1"/>
  <c r="G61"/>
  <c r="G104" s="1"/>
  <c r="AH102" s="1"/>
  <c r="C61"/>
  <c r="C68" s="1"/>
  <c r="AH66" s="1"/>
  <c r="Y60"/>
  <c r="U60"/>
  <c r="Q60"/>
  <c r="K60"/>
  <c r="G60"/>
  <c r="C60"/>
  <c r="Y59"/>
  <c r="U59"/>
  <c r="Q59"/>
  <c r="K59"/>
  <c r="G59"/>
  <c r="C59"/>
  <c r="AF58" s="1"/>
  <c r="AH58"/>
  <c r="AC53"/>
  <c r="W53"/>
  <c r="S53"/>
  <c r="O53"/>
  <c r="K53"/>
  <c r="E53"/>
  <c r="AC52"/>
  <c r="W52"/>
  <c r="S52"/>
  <c r="O52"/>
  <c r="K52"/>
  <c r="E52"/>
  <c r="AC51"/>
  <c r="W51"/>
  <c r="S51"/>
  <c r="O51"/>
  <c r="K51"/>
  <c r="E51"/>
  <c r="AF52" s="1"/>
  <c r="AH50"/>
  <c r="AF50"/>
  <c r="AF54" s="1"/>
  <c r="K48"/>
  <c r="AA47"/>
  <c r="W47"/>
  <c r="S47"/>
  <c r="O47"/>
  <c r="K47"/>
  <c r="K49" s="1"/>
  <c r="G47"/>
  <c r="AA46"/>
  <c r="W46"/>
  <c r="S46"/>
  <c r="O46"/>
  <c r="K46"/>
  <c r="G46"/>
  <c r="AA45"/>
  <c r="W45"/>
  <c r="S45"/>
  <c r="O45"/>
  <c r="K45"/>
  <c r="G45"/>
  <c r="AF44" s="1"/>
  <c r="AH44"/>
  <c r="E42"/>
  <c r="Y41"/>
  <c r="U41"/>
  <c r="Q41"/>
  <c r="M41"/>
  <c r="M43" s="1"/>
  <c r="I41"/>
  <c r="AH38" s="1"/>
  <c r="E41"/>
  <c r="E54" s="1"/>
  <c r="Y40"/>
  <c r="U40"/>
  <c r="Q40"/>
  <c r="M40"/>
  <c r="I40"/>
  <c r="E40"/>
  <c r="Y39"/>
  <c r="U39"/>
  <c r="Q39"/>
  <c r="M39"/>
  <c r="I39"/>
  <c r="E39"/>
  <c r="AF40" s="1"/>
  <c r="AF38"/>
  <c r="W36"/>
  <c r="S36"/>
  <c r="I36"/>
  <c r="AA35"/>
  <c r="W35"/>
  <c r="W48" s="1"/>
  <c r="S35"/>
  <c r="S37" s="1"/>
  <c r="M35"/>
  <c r="I35"/>
  <c r="I37" s="1"/>
  <c r="E35"/>
  <c r="E30" s="1"/>
  <c r="AA34"/>
  <c r="W34"/>
  <c r="S34"/>
  <c r="M34"/>
  <c r="I34"/>
  <c r="E34"/>
  <c r="AA33"/>
  <c r="W33"/>
  <c r="S33"/>
  <c r="M33"/>
  <c r="I33"/>
  <c r="E33"/>
  <c r="AF32" s="1"/>
  <c r="AH32"/>
  <c r="AC30"/>
  <c r="O30"/>
  <c r="AC29"/>
  <c r="AC54" s="1"/>
  <c r="Y29"/>
  <c r="U29"/>
  <c r="U31" s="1"/>
  <c r="O29"/>
  <c r="O31" s="1"/>
  <c r="I29"/>
  <c r="AH26" s="1"/>
  <c r="E29"/>
  <c r="AC28"/>
  <c r="Y28"/>
  <c r="U28"/>
  <c r="O28"/>
  <c r="I28"/>
  <c r="E28"/>
  <c r="AC27"/>
  <c r="Y27"/>
  <c r="U27"/>
  <c r="O27"/>
  <c r="I27"/>
  <c r="E27"/>
  <c r="AF28" s="1"/>
  <c r="AF26"/>
  <c r="AF30" s="1"/>
  <c r="AA24"/>
  <c r="W24"/>
  <c r="M24"/>
  <c r="AA23"/>
  <c r="AA36" s="1"/>
  <c r="W23"/>
  <c r="W54" s="1"/>
  <c r="Q23"/>
  <c r="M23"/>
  <c r="M42" s="1"/>
  <c r="I23"/>
  <c r="C23"/>
  <c r="C18" s="1"/>
  <c r="AA22"/>
  <c r="W22"/>
  <c r="Q22"/>
  <c r="M22"/>
  <c r="I22"/>
  <c r="C22"/>
  <c r="AA21"/>
  <c r="W21"/>
  <c r="Q21"/>
  <c r="M21"/>
  <c r="I21"/>
  <c r="C21"/>
  <c r="AF20" s="1"/>
  <c r="AH20"/>
  <c r="Y18"/>
  <c r="S18"/>
  <c r="O18"/>
  <c r="Y17"/>
  <c r="Y42" s="1"/>
  <c r="S17"/>
  <c r="S48" s="1"/>
  <c r="O17"/>
  <c r="O54" s="1"/>
  <c r="K17"/>
  <c r="G17"/>
  <c r="AH14" s="1"/>
  <c r="C17"/>
  <c r="C19" s="1"/>
  <c r="Y16"/>
  <c r="S16"/>
  <c r="O16"/>
  <c r="K16"/>
  <c r="G16"/>
  <c r="C16"/>
  <c r="Y15"/>
  <c r="S15"/>
  <c r="O15"/>
  <c r="K15"/>
  <c r="G15"/>
  <c r="C15"/>
  <c r="AF16" s="1"/>
  <c r="AF14"/>
  <c r="AF18" s="1"/>
  <c r="AA12"/>
  <c r="U12"/>
  <c r="Q12"/>
  <c r="M12"/>
  <c r="C12"/>
  <c r="AA11"/>
  <c r="AA48" s="1"/>
  <c r="U11"/>
  <c r="U30" s="1"/>
  <c r="Q11"/>
  <c r="Q13" s="1"/>
  <c r="M11"/>
  <c r="M36" s="1"/>
  <c r="G11"/>
  <c r="C11"/>
  <c r="C6" s="1"/>
  <c r="AH4" s="1"/>
  <c r="AA10"/>
  <c r="U10"/>
  <c r="Q10"/>
  <c r="M10"/>
  <c r="G10"/>
  <c r="C10"/>
  <c r="AA9"/>
  <c r="U9"/>
  <c r="Q9"/>
  <c r="M9"/>
  <c r="G9"/>
  <c r="C9"/>
  <c r="AF8" s="1"/>
  <c r="AH8"/>
  <c r="Y6"/>
  <c r="U6"/>
  <c r="Q6"/>
  <c r="K6"/>
  <c r="G6"/>
  <c r="Y5"/>
  <c r="Y30" s="1"/>
  <c r="U5"/>
  <c r="U42" s="1"/>
  <c r="Q5"/>
  <c r="Q24" s="1"/>
  <c r="K5"/>
  <c r="K18" s="1"/>
  <c r="G5"/>
  <c r="AH2" s="1"/>
  <c r="AH6" s="1"/>
  <c r="C5"/>
  <c r="C7" s="1"/>
  <c r="Y4"/>
  <c r="U4"/>
  <c r="Q4"/>
  <c r="K4"/>
  <c r="G4"/>
  <c r="C4"/>
  <c r="Y3"/>
  <c r="U3"/>
  <c r="Q3"/>
  <c r="K3"/>
  <c r="G3"/>
  <c r="C3"/>
  <c r="AF4" s="1"/>
  <c r="AF2"/>
  <c r="K19" l="1"/>
  <c r="E31"/>
  <c r="Y31"/>
  <c r="AA37"/>
  <c r="AF42"/>
  <c r="Y43"/>
  <c r="S49"/>
  <c r="AA49"/>
  <c r="E55"/>
  <c r="O55"/>
  <c r="W55"/>
  <c r="AH62"/>
  <c r="AH68"/>
  <c r="G75"/>
  <c r="AH90"/>
  <c r="AH92" s="1"/>
  <c r="AA93"/>
  <c r="I99"/>
  <c r="Q99"/>
  <c r="Y99"/>
  <c r="G105"/>
  <c r="O105"/>
  <c r="E111"/>
  <c r="S111"/>
  <c r="AF6"/>
  <c r="Q25"/>
  <c r="M37"/>
  <c r="U43"/>
  <c r="W49"/>
  <c r="AC55"/>
  <c r="C69"/>
  <c r="K75"/>
  <c r="AH72"/>
  <c r="AH74" s="1"/>
  <c r="C81"/>
  <c r="I87"/>
  <c r="U87"/>
  <c r="E93"/>
  <c r="M93"/>
  <c r="U99"/>
  <c r="AH104"/>
  <c r="S105"/>
  <c r="AA105"/>
  <c r="K111"/>
  <c r="W111"/>
  <c r="G7"/>
  <c r="Q7"/>
  <c r="Y7"/>
  <c r="AF10"/>
  <c r="AF12" s="1"/>
  <c r="C13"/>
  <c r="M13"/>
  <c r="U13"/>
  <c r="G18"/>
  <c r="G19" s="1"/>
  <c r="O19"/>
  <c r="Y19"/>
  <c r="AF22"/>
  <c r="AF24" s="1"/>
  <c r="C24"/>
  <c r="C25"/>
  <c r="M25"/>
  <c r="W25"/>
  <c r="I30"/>
  <c r="AH28" s="1"/>
  <c r="AH30" s="1"/>
  <c r="I31"/>
  <c r="AC31"/>
  <c r="AF34"/>
  <c r="AF36" s="1"/>
  <c r="E36"/>
  <c r="AH34" s="1"/>
  <c r="AH36" s="1"/>
  <c r="E37"/>
  <c r="W37"/>
  <c r="I42"/>
  <c r="AH40" s="1"/>
  <c r="AH42" s="1"/>
  <c r="Q42"/>
  <c r="Q43" s="1"/>
  <c r="I43"/>
  <c r="AF46"/>
  <c r="AF48" s="1"/>
  <c r="G48"/>
  <c r="AH46" s="1"/>
  <c r="AH48" s="1"/>
  <c r="O48"/>
  <c r="O49" s="1"/>
  <c r="K54"/>
  <c r="K55" s="1"/>
  <c r="S54"/>
  <c r="S55" s="1"/>
  <c r="AF60"/>
  <c r="AF62" s="1"/>
  <c r="C63"/>
  <c r="K63"/>
  <c r="U63"/>
  <c r="G69"/>
  <c r="Q69"/>
  <c r="AA69"/>
  <c r="AF72"/>
  <c r="AF74" s="1"/>
  <c r="C75"/>
  <c r="S75"/>
  <c r="Q80"/>
  <c r="AH78" s="1"/>
  <c r="AH80" s="1"/>
  <c r="I81"/>
  <c r="AA81"/>
  <c r="AF84"/>
  <c r="AF86" s="1"/>
  <c r="Y86"/>
  <c r="Y87" s="1"/>
  <c r="E87"/>
  <c r="O87"/>
  <c r="I93"/>
  <c r="S93"/>
  <c r="AF96"/>
  <c r="AF98" s="1"/>
  <c r="M98"/>
  <c r="M99" s="1"/>
  <c r="E99"/>
  <c r="K105"/>
  <c r="AF108"/>
  <c r="AF110" s="1"/>
  <c r="AC110"/>
  <c r="AH108" s="1"/>
  <c r="AH110" s="1"/>
  <c r="K7"/>
  <c r="U7"/>
  <c r="G12"/>
  <c r="AH10" s="1"/>
  <c r="AH12" s="1"/>
  <c r="AA13"/>
  <c r="S19"/>
  <c r="I24"/>
  <c r="I25" s="1"/>
  <c r="AA25"/>
  <c r="E43"/>
  <c r="G63"/>
  <c r="M69"/>
  <c r="U69"/>
  <c r="O75"/>
  <c r="Y75"/>
  <c r="W81"/>
  <c r="W93"/>
  <c r="AH96" l="1"/>
  <c r="AH98" s="1"/>
  <c r="AH52"/>
  <c r="AH54" s="1"/>
  <c r="AC111"/>
  <c r="AH84"/>
  <c r="AH86" s="1"/>
  <c r="Q81"/>
  <c r="AH16"/>
  <c r="AH18" s="1"/>
  <c r="AH22"/>
  <c r="AH24" s="1"/>
  <c r="G49"/>
  <c r="G13"/>
  <c r="T105" i="7" l="1"/>
  <c r="R105"/>
  <c r="O105"/>
  <c r="M105"/>
  <c r="J105"/>
  <c r="H105"/>
  <c r="E105"/>
  <c r="C105"/>
  <c r="S104"/>
  <c r="Q104"/>
  <c r="N104"/>
  <c r="L104"/>
  <c r="I104"/>
  <c r="G104"/>
  <c r="D104"/>
  <c r="B104"/>
  <c r="S101"/>
  <c r="Q101"/>
  <c r="N101"/>
  <c r="L101"/>
  <c r="I101"/>
  <c r="G101"/>
  <c r="D101"/>
  <c r="B101"/>
  <c r="S100"/>
  <c r="S103" s="1"/>
  <c r="T103" s="1"/>
  <c r="Q100"/>
  <c r="Q103" s="1"/>
  <c r="R103" s="1"/>
  <c r="N100"/>
  <c r="N103" s="1"/>
  <c r="O103" s="1"/>
  <c r="L100"/>
  <c r="I100"/>
  <c r="G100"/>
  <c r="G103" s="1"/>
  <c r="H103" s="1"/>
  <c r="D100"/>
  <c r="B100"/>
  <c r="B103" s="1"/>
  <c r="C103" s="1"/>
  <c r="T92"/>
  <c r="R92"/>
  <c r="O92"/>
  <c r="M92"/>
  <c r="J92"/>
  <c r="H92"/>
  <c r="E92"/>
  <c r="C92"/>
  <c r="S91"/>
  <c r="Q91"/>
  <c r="N91"/>
  <c r="L91"/>
  <c r="I91"/>
  <c r="G91"/>
  <c r="D91"/>
  <c r="B91"/>
  <c r="S88"/>
  <c r="Q88"/>
  <c r="N88"/>
  <c r="L88"/>
  <c r="I88"/>
  <c r="G88"/>
  <c r="D88"/>
  <c r="B88"/>
  <c r="S87"/>
  <c r="S90" s="1"/>
  <c r="T90" s="1"/>
  <c r="Q87"/>
  <c r="Q90" s="1"/>
  <c r="R90" s="1"/>
  <c r="N87"/>
  <c r="N89" s="1"/>
  <c r="O89" s="1"/>
  <c r="L87"/>
  <c r="I87"/>
  <c r="G87"/>
  <c r="G90" s="1"/>
  <c r="H90" s="1"/>
  <c r="D87"/>
  <c r="B87"/>
  <c r="B90" s="1"/>
  <c r="C90" s="1"/>
  <c r="T79"/>
  <c r="R79"/>
  <c r="O79"/>
  <c r="M79"/>
  <c r="J79"/>
  <c r="H79"/>
  <c r="E79"/>
  <c r="C79"/>
  <c r="S78"/>
  <c r="T78" s="1"/>
  <c r="Q78"/>
  <c r="N78"/>
  <c r="L78"/>
  <c r="I78"/>
  <c r="G78"/>
  <c r="D78"/>
  <c r="B78"/>
  <c r="S75"/>
  <c r="Q75"/>
  <c r="N75"/>
  <c r="L75"/>
  <c r="I75"/>
  <c r="G75"/>
  <c r="D75"/>
  <c r="B75"/>
  <c r="S74"/>
  <c r="S77" s="1"/>
  <c r="T77" s="1"/>
  <c r="Q74"/>
  <c r="N74"/>
  <c r="L74"/>
  <c r="L76" s="1"/>
  <c r="M76" s="1"/>
  <c r="I74"/>
  <c r="I77" s="1"/>
  <c r="J77" s="1"/>
  <c r="G74"/>
  <c r="G77" s="1"/>
  <c r="H77" s="1"/>
  <c r="D74"/>
  <c r="B74"/>
  <c r="B77" s="1"/>
  <c r="C77" s="1"/>
  <c r="T66"/>
  <c r="R66"/>
  <c r="O66"/>
  <c r="M66"/>
  <c r="J66"/>
  <c r="H66"/>
  <c r="E66"/>
  <c r="C66"/>
  <c r="S65"/>
  <c r="T65" s="1"/>
  <c r="Q65"/>
  <c r="N65"/>
  <c r="L65"/>
  <c r="I65"/>
  <c r="G65"/>
  <c r="D65"/>
  <c r="B65"/>
  <c r="S63"/>
  <c r="T63" s="1"/>
  <c r="S62"/>
  <c r="Q62"/>
  <c r="N62"/>
  <c r="L62"/>
  <c r="I62"/>
  <c r="G62"/>
  <c r="D62"/>
  <c r="B62"/>
  <c r="S61"/>
  <c r="Q61"/>
  <c r="N61"/>
  <c r="N64" s="1"/>
  <c r="O64" s="1"/>
  <c r="L61"/>
  <c r="I61"/>
  <c r="I63" s="1"/>
  <c r="J63" s="1"/>
  <c r="G61"/>
  <c r="G64" s="1"/>
  <c r="H64" s="1"/>
  <c r="D61"/>
  <c r="D63" s="1"/>
  <c r="E63" s="1"/>
  <c r="B61"/>
  <c r="T53"/>
  <c r="R53"/>
  <c r="O53"/>
  <c r="M53"/>
  <c r="J53"/>
  <c r="H53"/>
  <c r="E53"/>
  <c r="C53"/>
  <c r="S52"/>
  <c r="Q52"/>
  <c r="N52"/>
  <c r="L52"/>
  <c r="I52"/>
  <c r="G52"/>
  <c r="D52"/>
  <c r="B52"/>
  <c r="S49"/>
  <c r="Q49"/>
  <c r="N49"/>
  <c r="L49"/>
  <c r="I49"/>
  <c r="G49"/>
  <c r="D49"/>
  <c r="B49"/>
  <c r="S48"/>
  <c r="Q48"/>
  <c r="N48"/>
  <c r="L48"/>
  <c r="I48"/>
  <c r="I51" s="1"/>
  <c r="J51" s="1"/>
  <c r="G48"/>
  <c r="G51" s="1"/>
  <c r="H51" s="1"/>
  <c r="D48"/>
  <c r="B48"/>
  <c r="B51" s="1"/>
  <c r="C51" s="1"/>
  <c r="T40"/>
  <c r="R40"/>
  <c r="O40"/>
  <c r="M40"/>
  <c r="J40"/>
  <c r="H40"/>
  <c r="E40"/>
  <c r="C40"/>
  <c r="S39"/>
  <c r="Q39"/>
  <c r="N39"/>
  <c r="L39"/>
  <c r="I39"/>
  <c r="H39"/>
  <c r="G39"/>
  <c r="D39"/>
  <c r="B39"/>
  <c r="S36"/>
  <c r="Q36"/>
  <c r="N36"/>
  <c r="L36"/>
  <c r="I36"/>
  <c r="G36"/>
  <c r="D36"/>
  <c r="B36"/>
  <c r="S35"/>
  <c r="Q35"/>
  <c r="N35"/>
  <c r="N38" s="1"/>
  <c r="O38" s="1"/>
  <c r="L35"/>
  <c r="I35"/>
  <c r="I37" s="1"/>
  <c r="J37" s="1"/>
  <c r="G35"/>
  <c r="D35"/>
  <c r="D38" s="1"/>
  <c r="E38" s="1"/>
  <c r="B35"/>
  <c r="T27"/>
  <c r="R27"/>
  <c r="O27"/>
  <c r="M27"/>
  <c r="J27"/>
  <c r="H27"/>
  <c r="E27"/>
  <c r="C27"/>
  <c r="S26"/>
  <c r="Q26"/>
  <c r="N26"/>
  <c r="L26"/>
  <c r="I26"/>
  <c r="G26"/>
  <c r="D26"/>
  <c r="B26"/>
  <c r="S23"/>
  <c r="Q23"/>
  <c r="N23"/>
  <c r="L23"/>
  <c r="I23"/>
  <c r="G23"/>
  <c r="D23"/>
  <c r="B23"/>
  <c r="S22"/>
  <c r="S24" s="1"/>
  <c r="T24" s="1"/>
  <c r="Q22"/>
  <c r="Q24" s="1"/>
  <c r="R24" s="1"/>
  <c r="N22"/>
  <c r="N25" s="1"/>
  <c r="O25" s="1"/>
  <c r="L22"/>
  <c r="L25" s="1"/>
  <c r="M25" s="1"/>
  <c r="I22"/>
  <c r="I25" s="1"/>
  <c r="J25" s="1"/>
  <c r="G22"/>
  <c r="D22"/>
  <c r="B22"/>
  <c r="T14"/>
  <c r="R14"/>
  <c r="O14"/>
  <c r="M14"/>
  <c r="J14"/>
  <c r="H14"/>
  <c r="E14"/>
  <c r="C14"/>
  <c r="S13"/>
  <c r="Q13"/>
  <c r="N13"/>
  <c r="L13"/>
  <c r="I13"/>
  <c r="G13"/>
  <c r="D13"/>
  <c r="B13"/>
  <c r="S12"/>
  <c r="T12" s="1"/>
  <c r="S10"/>
  <c r="Q10"/>
  <c r="N10"/>
  <c r="L10"/>
  <c r="I10"/>
  <c r="G10"/>
  <c r="D10"/>
  <c r="B10"/>
  <c r="S9"/>
  <c r="S11" s="1"/>
  <c r="T11" s="1"/>
  <c r="Q9"/>
  <c r="N9"/>
  <c r="N11" s="1"/>
  <c r="O11" s="1"/>
  <c r="L9"/>
  <c r="L12" s="1"/>
  <c r="M12" s="1"/>
  <c r="I9"/>
  <c r="G9"/>
  <c r="G12" s="1"/>
  <c r="H12" s="1"/>
  <c r="D9"/>
  <c r="D12" s="1"/>
  <c r="E12" s="1"/>
  <c r="B9"/>
  <c r="B12" s="1"/>
  <c r="C12" s="1"/>
  <c r="AM7" i="4"/>
  <c r="AM111"/>
  <c r="AM105"/>
  <c r="AM99"/>
  <c r="AM93"/>
  <c r="AM87"/>
  <c r="AM81"/>
  <c r="AM75"/>
  <c r="AM69"/>
  <c r="AM63"/>
  <c r="AM55"/>
  <c r="AM49"/>
  <c r="AM43"/>
  <c r="AM37"/>
  <c r="AM31"/>
  <c r="AM25"/>
  <c r="AM19"/>
  <c r="AM13"/>
  <c r="W168" i="3"/>
  <c r="W163"/>
  <c r="W158"/>
  <c r="W153"/>
  <c r="W147"/>
  <c r="W142"/>
  <c r="W137"/>
  <c r="W132"/>
  <c r="W126"/>
  <c r="W121"/>
  <c r="W116"/>
  <c r="W111"/>
  <c r="W105"/>
  <c r="W100"/>
  <c r="W95"/>
  <c r="W90"/>
  <c r="W84"/>
  <c r="W79"/>
  <c r="W74"/>
  <c r="W69"/>
  <c r="W63"/>
  <c r="W58"/>
  <c r="W53"/>
  <c r="W48"/>
  <c r="W42"/>
  <c r="W37"/>
  <c r="W32"/>
  <c r="W27"/>
  <c r="W21"/>
  <c r="W16"/>
  <c r="W11"/>
  <c r="W6"/>
  <c r="M166"/>
  <c r="G166"/>
  <c r="E166"/>
  <c r="M165"/>
  <c r="G165"/>
  <c r="E165"/>
  <c r="M164"/>
  <c r="G164"/>
  <c r="E164"/>
  <c r="M161"/>
  <c r="M167" s="1"/>
  <c r="I161"/>
  <c r="I157" s="1"/>
  <c r="C161"/>
  <c r="M160"/>
  <c r="I160"/>
  <c r="C160"/>
  <c r="M159"/>
  <c r="I159"/>
  <c r="C159"/>
  <c r="K156"/>
  <c r="I156"/>
  <c r="E156"/>
  <c r="K155"/>
  <c r="I155"/>
  <c r="E155"/>
  <c r="K154"/>
  <c r="I154"/>
  <c r="E154"/>
  <c r="K151"/>
  <c r="G151"/>
  <c r="G167" s="1"/>
  <c r="C151"/>
  <c r="K150"/>
  <c r="G150"/>
  <c r="C150"/>
  <c r="K149"/>
  <c r="G149"/>
  <c r="C149"/>
  <c r="M145"/>
  <c r="G145"/>
  <c r="E145"/>
  <c r="E136" s="1"/>
  <c r="M144"/>
  <c r="G144"/>
  <c r="E144"/>
  <c r="M143"/>
  <c r="G143"/>
  <c r="E143"/>
  <c r="M140"/>
  <c r="M146" s="1"/>
  <c r="I140"/>
  <c r="I136" s="1"/>
  <c r="C140"/>
  <c r="M139"/>
  <c r="I139"/>
  <c r="C139"/>
  <c r="M138"/>
  <c r="I138"/>
  <c r="C138"/>
  <c r="K135"/>
  <c r="I135"/>
  <c r="E135"/>
  <c r="K134"/>
  <c r="I134"/>
  <c r="E134"/>
  <c r="K133"/>
  <c r="I133"/>
  <c r="E133"/>
  <c r="K130"/>
  <c r="G130"/>
  <c r="G146" s="1"/>
  <c r="C130"/>
  <c r="C141" s="1"/>
  <c r="K129"/>
  <c r="G129"/>
  <c r="C129"/>
  <c r="K128"/>
  <c r="G128"/>
  <c r="C128"/>
  <c r="M124"/>
  <c r="G124"/>
  <c r="G126" s="1"/>
  <c r="E124"/>
  <c r="M123"/>
  <c r="G123"/>
  <c r="E123"/>
  <c r="M122"/>
  <c r="G122"/>
  <c r="E122"/>
  <c r="M119"/>
  <c r="M125" s="1"/>
  <c r="I119"/>
  <c r="C119"/>
  <c r="C110" s="1"/>
  <c r="M118"/>
  <c r="I118"/>
  <c r="C118"/>
  <c r="M117"/>
  <c r="I117"/>
  <c r="C117"/>
  <c r="K114"/>
  <c r="I114"/>
  <c r="E114"/>
  <c r="K113"/>
  <c r="I113"/>
  <c r="E113"/>
  <c r="K112"/>
  <c r="I112"/>
  <c r="E112"/>
  <c r="K109"/>
  <c r="K115" s="1"/>
  <c r="G109"/>
  <c r="G125" s="1"/>
  <c r="C109"/>
  <c r="C120" s="1"/>
  <c r="K108"/>
  <c r="G108"/>
  <c r="C108"/>
  <c r="K107"/>
  <c r="G107"/>
  <c r="C107"/>
  <c r="M103"/>
  <c r="G103"/>
  <c r="E103"/>
  <c r="M102"/>
  <c r="G102"/>
  <c r="E102"/>
  <c r="M101"/>
  <c r="G101"/>
  <c r="E101"/>
  <c r="M98"/>
  <c r="I98"/>
  <c r="I94" s="1"/>
  <c r="C98"/>
  <c r="M97"/>
  <c r="I97"/>
  <c r="C97"/>
  <c r="M96"/>
  <c r="I96"/>
  <c r="C96"/>
  <c r="K93"/>
  <c r="I93"/>
  <c r="E93"/>
  <c r="K92"/>
  <c r="I92"/>
  <c r="E92"/>
  <c r="K91"/>
  <c r="I91"/>
  <c r="E91"/>
  <c r="K88"/>
  <c r="K94" s="1"/>
  <c r="G88"/>
  <c r="G104" s="1"/>
  <c r="C88"/>
  <c r="C99" s="1"/>
  <c r="K87"/>
  <c r="G87"/>
  <c r="C87"/>
  <c r="K86"/>
  <c r="G86"/>
  <c r="C86"/>
  <c r="M82"/>
  <c r="M78" s="1"/>
  <c r="G82"/>
  <c r="G84" s="1"/>
  <c r="E82"/>
  <c r="M81"/>
  <c r="G81"/>
  <c r="E81"/>
  <c r="M80"/>
  <c r="G80"/>
  <c r="E80"/>
  <c r="M77"/>
  <c r="M83" s="1"/>
  <c r="I77"/>
  <c r="I73" s="1"/>
  <c r="C77"/>
  <c r="C68" s="1"/>
  <c r="M76"/>
  <c r="I76"/>
  <c r="C76"/>
  <c r="M75"/>
  <c r="I75"/>
  <c r="C75"/>
  <c r="K72"/>
  <c r="K68" s="1"/>
  <c r="I72"/>
  <c r="E72"/>
  <c r="E83" s="1"/>
  <c r="K71"/>
  <c r="I71"/>
  <c r="E71"/>
  <c r="K70"/>
  <c r="I70"/>
  <c r="E70"/>
  <c r="K67"/>
  <c r="K73" s="1"/>
  <c r="G67"/>
  <c r="G83" s="1"/>
  <c r="C67"/>
  <c r="C78" s="1"/>
  <c r="K66"/>
  <c r="G66"/>
  <c r="C66"/>
  <c r="K65"/>
  <c r="G65"/>
  <c r="C65"/>
  <c r="M61"/>
  <c r="G61"/>
  <c r="E61"/>
  <c r="M60"/>
  <c r="G60"/>
  <c r="E60"/>
  <c r="M59"/>
  <c r="G59"/>
  <c r="E59"/>
  <c r="M56"/>
  <c r="M62" s="1"/>
  <c r="I56"/>
  <c r="I52" s="1"/>
  <c r="C56"/>
  <c r="C47" s="1"/>
  <c r="M55"/>
  <c r="I55"/>
  <c r="C55"/>
  <c r="M54"/>
  <c r="I54"/>
  <c r="C54"/>
  <c r="K51"/>
  <c r="K47" s="1"/>
  <c r="I51"/>
  <c r="I57" s="1"/>
  <c r="E51"/>
  <c r="K50"/>
  <c r="I50"/>
  <c r="E50"/>
  <c r="K49"/>
  <c r="I49"/>
  <c r="E49"/>
  <c r="K46"/>
  <c r="G46"/>
  <c r="G62" s="1"/>
  <c r="C46"/>
  <c r="K45"/>
  <c r="G45"/>
  <c r="C45"/>
  <c r="K44"/>
  <c r="G44"/>
  <c r="C44"/>
  <c r="M40"/>
  <c r="G40"/>
  <c r="E40"/>
  <c r="M39"/>
  <c r="G39"/>
  <c r="E39"/>
  <c r="M38"/>
  <c r="G38"/>
  <c r="E38"/>
  <c r="M35"/>
  <c r="M41" s="1"/>
  <c r="I35"/>
  <c r="I31" s="1"/>
  <c r="C35"/>
  <c r="M34"/>
  <c r="I34"/>
  <c r="C34"/>
  <c r="M33"/>
  <c r="I33"/>
  <c r="C33"/>
  <c r="K30"/>
  <c r="I30"/>
  <c r="E30"/>
  <c r="K29"/>
  <c r="I29"/>
  <c r="E29"/>
  <c r="K28"/>
  <c r="I28"/>
  <c r="E28"/>
  <c r="K25"/>
  <c r="G25"/>
  <c r="C25"/>
  <c r="C36" s="1"/>
  <c r="K24"/>
  <c r="G24"/>
  <c r="C24"/>
  <c r="K23"/>
  <c r="G23"/>
  <c r="C23"/>
  <c r="G19"/>
  <c r="G18"/>
  <c r="G17"/>
  <c r="G4"/>
  <c r="G20" s="1"/>
  <c r="G3"/>
  <c r="G2"/>
  <c r="E19"/>
  <c r="E10" s="1"/>
  <c r="E18"/>
  <c r="E17"/>
  <c r="E9"/>
  <c r="E20" s="1"/>
  <c r="E8"/>
  <c r="E7"/>
  <c r="C14"/>
  <c r="C13"/>
  <c r="C12"/>
  <c r="C4"/>
  <c r="C15" s="1"/>
  <c r="C3"/>
  <c r="C2"/>
  <c r="M19"/>
  <c r="M18"/>
  <c r="M17"/>
  <c r="M14"/>
  <c r="M20" s="1"/>
  <c r="M13"/>
  <c r="M12"/>
  <c r="I14"/>
  <c r="I13"/>
  <c r="I12"/>
  <c r="I9"/>
  <c r="I15" s="1"/>
  <c r="I8"/>
  <c r="I7"/>
  <c r="K9"/>
  <c r="K8"/>
  <c r="K7"/>
  <c r="K4"/>
  <c r="K10" s="1"/>
  <c r="K3"/>
  <c r="K2"/>
  <c r="S102" i="7" l="1"/>
  <c r="T102" s="1"/>
  <c r="Q102"/>
  <c r="R102" s="1"/>
  <c r="I102"/>
  <c r="J102" s="1"/>
  <c r="D103"/>
  <c r="E103" s="1"/>
  <c r="Q89"/>
  <c r="R89" s="1"/>
  <c r="S89"/>
  <c r="T89" s="1"/>
  <c r="M91"/>
  <c r="N90"/>
  <c r="O90" s="1"/>
  <c r="D90"/>
  <c r="E90" s="1"/>
  <c r="Q76"/>
  <c r="R76" s="1"/>
  <c r="M78"/>
  <c r="N77"/>
  <c r="O77" s="1"/>
  <c r="L77"/>
  <c r="M77" s="1"/>
  <c r="G76"/>
  <c r="H76" s="1"/>
  <c r="D77"/>
  <c r="E77" s="1"/>
  <c r="S64"/>
  <c r="T64" s="1"/>
  <c r="T67" s="1"/>
  <c r="H65"/>
  <c r="I64"/>
  <c r="J64" s="1"/>
  <c r="B63"/>
  <c r="C63" s="1"/>
  <c r="C65"/>
  <c r="Q51"/>
  <c r="R51" s="1"/>
  <c r="L51"/>
  <c r="M51" s="1"/>
  <c r="N51"/>
  <c r="O51" s="1"/>
  <c r="G50"/>
  <c r="H50" s="1"/>
  <c r="H54" s="1"/>
  <c r="D51"/>
  <c r="E51" s="1"/>
  <c r="S38"/>
  <c r="T38" s="1"/>
  <c r="L38"/>
  <c r="M38" s="1"/>
  <c r="M26"/>
  <c r="N24"/>
  <c r="O24" s="1"/>
  <c r="G24"/>
  <c r="H24" s="1"/>
  <c r="D25"/>
  <c r="E25" s="1"/>
  <c r="B25"/>
  <c r="C25" s="1"/>
  <c r="I12"/>
  <c r="J12" s="1"/>
  <c r="J104"/>
  <c r="O104"/>
  <c r="M104"/>
  <c r="R104"/>
  <c r="R106"/>
  <c r="R91"/>
  <c r="J91"/>
  <c r="E91"/>
  <c r="E78"/>
  <c r="J78"/>
  <c r="Q63"/>
  <c r="R63" s="1"/>
  <c r="L63"/>
  <c r="M63" s="1"/>
  <c r="E65"/>
  <c r="E52"/>
  <c r="J52"/>
  <c r="O52"/>
  <c r="S51"/>
  <c r="T51" s="1"/>
  <c r="Q50"/>
  <c r="R50" s="1"/>
  <c r="T52"/>
  <c r="R52"/>
  <c r="R39"/>
  <c r="T39"/>
  <c r="M39"/>
  <c r="C26"/>
  <c r="J26"/>
  <c r="R26"/>
  <c r="T13"/>
  <c r="O13"/>
  <c r="C13"/>
  <c r="B11"/>
  <c r="C11" s="1"/>
  <c r="C15" s="1"/>
  <c r="R13"/>
  <c r="N37"/>
  <c r="O37" s="1"/>
  <c r="H52"/>
  <c r="B64"/>
  <c r="C64" s="1"/>
  <c r="H78"/>
  <c r="E26"/>
  <c r="D64"/>
  <c r="E64" s="1"/>
  <c r="E67" s="1"/>
  <c r="D11"/>
  <c r="E11" s="1"/>
  <c r="E15" s="1"/>
  <c r="D16" s="1"/>
  <c r="Z8" s="1"/>
  <c r="H26"/>
  <c r="B38"/>
  <c r="C38" s="1"/>
  <c r="L37"/>
  <c r="M37" s="1"/>
  <c r="M41" s="1"/>
  <c r="M52"/>
  <c r="L90"/>
  <c r="M90" s="1"/>
  <c r="O78"/>
  <c r="Q64"/>
  <c r="R64" s="1"/>
  <c r="R78"/>
  <c r="T104"/>
  <c r="G11"/>
  <c r="H11" s="1"/>
  <c r="E39"/>
  <c r="N102"/>
  <c r="O102" s="1"/>
  <c r="Q12"/>
  <c r="R12" s="1"/>
  <c r="T15"/>
  <c r="O26"/>
  <c r="J39"/>
  <c r="H91"/>
  <c r="Q38"/>
  <c r="R38" s="1"/>
  <c r="D50"/>
  <c r="E50" s="1"/>
  <c r="I50"/>
  <c r="J50" s="1"/>
  <c r="J54" s="1"/>
  <c r="D76"/>
  <c r="E76" s="1"/>
  <c r="E80" s="1"/>
  <c r="I76"/>
  <c r="J76" s="1"/>
  <c r="J80" s="1"/>
  <c r="I103"/>
  <c r="J103" s="1"/>
  <c r="J106" s="1"/>
  <c r="T26"/>
  <c r="S37"/>
  <c r="T37" s="1"/>
  <c r="S76"/>
  <c r="T76" s="1"/>
  <c r="I90"/>
  <c r="J90" s="1"/>
  <c r="L103"/>
  <c r="M103" s="1"/>
  <c r="E13"/>
  <c r="S50"/>
  <c r="T50" s="1"/>
  <c r="J65"/>
  <c r="O91"/>
  <c r="O93" s="1"/>
  <c r="L24"/>
  <c r="M24" s="1"/>
  <c r="M28" s="1"/>
  <c r="O39"/>
  <c r="L50"/>
  <c r="M50" s="1"/>
  <c r="J13"/>
  <c r="G37"/>
  <c r="H37" s="1"/>
  <c r="O65"/>
  <c r="Q77"/>
  <c r="R77" s="1"/>
  <c r="T91"/>
  <c r="T93" s="1"/>
  <c r="E104"/>
  <c r="M13"/>
  <c r="I38"/>
  <c r="J38" s="1"/>
  <c r="C52"/>
  <c r="R65"/>
  <c r="R67" s="1"/>
  <c r="H104"/>
  <c r="O106"/>
  <c r="T80"/>
  <c r="M80"/>
  <c r="C67"/>
  <c r="B68" s="1"/>
  <c r="Z43" s="1"/>
  <c r="E54"/>
  <c r="G38"/>
  <c r="H38" s="1"/>
  <c r="H41" s="1"/>
  <c r="C39"/>
  <c r="N50"/>
  <c r="O50" s="1"/>
  <c r="G63"/>
  <c r="H63" s="1"/>
  <c r="N76"/>
  <c r="O76" s="1"/>
  <c r="O80" s="1"/>
  <c r="L89"/>
  <c r="M89" s="1"/>
  <c r="L102"/>
  <c r="M102" s="1"/>
  <c r="Q25"/>
  <c r="R25" s="1"/>
  <c r="R28" s="1"/>
  <c r="Q37"/>
  <c r="R37" s="1"/>
  <c r="I11"/>
  <c r="J11" s="1"/>
  <c r="S25"/>
  <c r="T25" s="1"/>
  <c r="T28" s="1"/>
  <c r="B50"/>
  <c r="C50" s="1"/>
  <c r="C54" s="1"/>
  <c r="B55" s="1"/>
  <c r="Z33" s="1"/>
  <c r="N63"/>
  <c r="O63" s="1"/>
  <c r="L64"/>
  <c r="M64" s="1"/>
  <c r="B76"/>
  <c r="C76" s="1"/>
  <c r="L11"/>
  <c r="M11" s="1"/>
  <c r="M15" s="1"/>
  <c r="B24"/>
  <c r="C24" s="1"/>
  <c r="C28" s="1"/>
  <c r="B89"/>
  <c r="C89" s="1"/>
  <c r="B102"/>
  <c r="C102" s="1"/>
  <c r="H13"/>
  <c r="H15" s="1"/>
  <c r="B37"/>
  <c r="C37" s="1"/>
  <c r="M65"/>
  <c r="C78"/>
  <c r="C91"/>
  <c r="C104"/>
  <c r="D89"/>
  <c r="E89" s="1"/>
  <c r="E93" s="1"/>
  <c r="D102"/>
  <c r="E102" s="1"/>
  <c r="E106" s="1"/>
  <c r="D24"/>
  <c r="E24" s="1"/>
  <c r="E28" s="1"/>
  <c r="D37"/>
  <c r="E37" s="1"/>
  <c r="E41" s="1"/>
  <c r="N12"/>
  <c r="O12" s="1"/>
  <c r="O15" s="1"/>
  <c r="G89"/>
  <c r="H89" s="1"/>
  <c r="G102"/>
  <c r="H102" s="1"/>
  <c r="H106" s="1"/>
  <c r="Q11"/>
  <c r="R11" s="1"/>
  <c r="R15" s="1"/>
  <c r="Q16" s="1"/>
  <c r="Z13" s="1"/>
  <c r="G25"/>
  <c r="H25" s="1"/>
  <c r="H28" s="1"/>
  <c r="I24"/>
  <c r="J24" s="1"/>
  <c r="J28" s="1"/>
  <c r="I89"/>
  <c r="J89" s="1"/>
  <c r="J93" s="1"/>
  <c r="AJ55" i="4"/>
  <c r="AJ37"/>
  <c r="AJ43"/>
  <c r="AJ31"/>
  <c r="AJ13"/>
  <c r="K48" i="3"/>
  <c r="P133"/>
  <c r="M168"/>
  <c r="P40"/>
  <c r="I95"/>
  <c r="P166"/>
  <c r="G63"/>
  <c r="C37"/>
  <c r="G168"/>
  <c r="M126"/>
  <c r="I137"/>
  <c r="M42"/>
  <c r="P138"/>
  <c r="M63"/>
  <c r="M147"/>
  <c r="M162"/>
  <c r="M163" s="1"/>
  <c r="I158"/>
  <c r="K116"/>
  <c r="K95"/>
  <c r="G105"/>
  <c r="C69"/>
  <c r="I32"/>
  <c r="P49"/>
  <c r="K110"/>
  <c r="C26"/>
  <c r="C27" s="1"/>
  <c r="C111"/>
  <c r="K69"/>
  <c r="R49"/>
  <c r="P77"/>
  <c r="P103"/>
  <c r="P28"/>
  <c r="P159"/>
  <c r="P14"/>
  <c r="M84"/>
  <c r="G110"/>
  <c r="G111" s="1"/>
  <c r="P128"/>
  <c r="P19"/>
  <c r="M120"/>
  <c r="M121" s="1"/>
  <c r="P107"/>
  <c r="P124"/>
  <c r="P80"/>
  <c r="P2"/>
  <c r="P122"/>
  <c r="R164"/>
  <c r="P67"/>
  <c r="K89"/>
  <c r="K90" s="1"/>
  <c r="R96"/>
  <c r="P30"/>
  <c r="R44"/>
  <c r="P145"/>
  <c r="P9"/>
  <c r="M36"/>
  <c r="M37" s="1"/>
  <c r="P65"/>
  <c r="P96"/>
  <c r="R143"/>
  <c r="P112"/>
  <c r="M57"/>
  <c r="M58" s="1"/>
  <c r="P23"/>
  <c r="K74"/>
  <c r="P35"/>
  <c r="P61"/>
  <c r="P91"/>
  <c r="P164"/>
  <c r="R70"/>
  <c r="R38"/>
  <c r="P75"/>
  <c r="P109"/>
  <c r="P82"/>
  <c r="P119"/>
  <c r="G26"/>
  <c r="G27" s="1"/>
  <c r="P86"/>
  <c r="R91"/>
  <c r="P70"/>
  <c r="P4"/>
  <c r="P135"/>
  <c r="P143"/>
  <c r="R133"/>
  <c r="P149"/>
  <c r="R159"/>
  <c r="R17"/>
  <c r="P25"/>
  <c r="K31"/>
  <c r="K32" s="1"/>
  <c r="R101"/>
  <c r="R128"/>
  <c r="P140"/>
  <c r="P44"/>
  <c r="K111"/>
  <c r="P130"/>
  <c r="K136"/>
  <c r="R135" s="1"/>
  <c r="R154"/>
  <c r="P33"/>
  <c r="P38"/>
  <c r="K52"/>
  <c r="K53" s="1"/>
  <c r="R65"/>
  <c r="M104"/>
  <c r="M105" s="1"/>
  <c r="G131"/>
  <c r="G132" s="1"/>
  <c r="E137"/>
  <c r="P72"/>
  <c r="C79"/>
  <c r="R122"/>
  <c r="K131"/>
  <c r="K132" s="1"/>
  <c r="R149"/>
  <c r="P59"/>
  <c r="I53"/>
  <c r="M79"/>
  <c r="K157"/>
  <c r="K158" s="1"/>
  <c r="P7"/>
  <c r="P17"/>
  <c r="R33"/>
  <c r="G47"/>
  <c r="R46" s="1"/>
  <c r="C100"/>
  <c r="R117"/>
  <c r="C152"/>
  <c r="C153" s="1"/>
  <c r="P161"/>
  <c r="P56"/>
  <c r="R59"/>
  <c r="R86"/>
  <c r="G152"/>
  <c r="G153" s="1"/>
  <c r="R112"/>
  <c r="K152"/>
  <c r="K153" s="1"/>
  <c r="R28"/>
  <c r="P88"/>
  <c r="P98"/>
  <c r="C121"/>
  <c r="P51"/>
  <c r="C89"/>
  <c r="C90" s="1"/>
  <c r="I115"/>
  <c r="I116" s="1"/>
  <c r="R138"/>
  <c r="P154"/>
  <c r="R23"/>
  <c r="R54"/>
  <c r="R80"/>
  <c r="G89"/>
  <c r="G90" s="1"/>
  <c r="P101"/>
  <c r="R19"/>
  <c r="P151"/>
  <c r="C162"/>
  <c r="C163" s="1"/>
  <c r="I162"/>
  <c r="I163" s="1"/>
  <c r="P156"/>
  <c r="E167"/>
  <c r="R166" s="1"/>
  <c r="E157"/>
  <c r="E158" s="1"/>
  <c r="C131"/>
  <c r="C132" s="1"/>
  <c r="M141"/>
  <c r="M142" s="1"/>
  <c r="C142"/>
  <c r="I141"/>
  <c r="I142" s="1"/>
  <c r="E146"/>
  <c r="R145" s="1"/>
  <c r="G147"/>
  <c r="I120"/>
  <c r="I121" s="1"/>
  <c r="P117"/>
  <c r="P114"/>
  <c r="E125"/>
  <c r="R124" s="1"/>
  <c r="R107"/>
  <c r="E115"/>
  <c r="E116" s="1"/>
  <c r="I99"/>
  <c r="I100" s="1"/>
  <c r="M99"/>
  <c r="M100" s="1"/>
  <c r="P93"/>
  <c r="E104"/>
  <c r="E105" s="1"/>
  <c r="E94"/>
  <c r="R93" s="1"/>
  <c r="R82"/>
  <c r="I78"/>
  <c r="R77" s="1"/>
  <c r="G68"/>
  <c r="R67" s="1"/>
  <c r="R75"/>
  <c r="E73"/>
  <c r="R72" s="1"/>
  <c r="E84"/>
  <c r="I74"/>
  <c r="P46"/>
  <c r="C57"/>
  <c r="C58" s="1"/>
  <c r="I58"/>
  <c r="C48"/>
  <c r="E62"/>
  <c r="R61" s="1"/>
  <c r="P54"/>
  <c r="E52"/>
  <c r="E53" s="1"/>
  <c r="I36"/>
  <c r="I37" s="1"/>
  <c r="K26"/>
  <c r="K27" s="1"/>
  <c r="E41"/>
  <c r="E42" s="1"/>
  <c r="G41"/>
  <c r="G42" s="1"/>
  <c r="E31"/>
  <c r="E32" s="1"/>
  <c r="R7"/>
  <c r="R12"/>
  <c r="P12"/>
  <c r="R2"/>
  <c r="C16"/>
  <c r="K11"/>
  <c r="I16"/>
  <c r="M21"/>
  <c r="G21"/>
  <c r="M15"/>
  <c r="R14" s="1"/>
  <c r="K5"/>
  <c r="K6" s="1"/>
  <c r="G5"/>
  <c r="E21"/>
  <c r="E11"/>
  <c r="C5"/>
  <c r="I10"/>
  <c r="T106" i="7" l="1"/>
  <c r="S107" s="1"/>
  <c r="Z76" s="1"/>
  <c r="M106"/>
  <c r="L107" s="1"/>
  <c r="Z73" s="1"/>
  <c r="R93"/>
  <c r="Q94" s="1"/>
  <c r="Z67" s="1"/>
  <c r="H93"/>
  <c r="G94" s="1"/>
  <c r="Z63" s="1"/>
  <c r="R80"/>
  <c r="Q81" s="1"/>
  <c r="Z57" s="1"/>
  <c r="N81"/>
  <c r="Z56" s="1"/>
  <c r="I81"/>
  <c r="Z54" s="1"/>
  <c r="H80"/>
  <c r="C80"/>
  <c r="B81" s="1"/>
  <c r="Z51" s="1"/>
  <c r="M67"/>
  <c r="J67"/>
  <c r="H67"/>
  <c r="I68" s="1"/>
  <c r="Z46" s="1"/>
  <c r="D68"/>
  <c r="Z44" s="1"/>
  <c r="R54"/>
  <c r="T54"/>
  <c r="O54"/>
  <c r="M54"/>
  <c r="T41"/>
  <c r="O28"/>
  <c r="G29"/>
  <c r="Z17" s="1"/>
  <c r="B16"/>
  <c r="Z7" s="1"/>
  <c r="J41"/>
  <c r="G42" s="1"/>
  <c r="Z27" s="1"/>
  <c r="G81"/>
  <c r="Z53" s="1"/>
  <c r="S94"/>
  <c r="Z68" s="1"/>
  <c r="R41"/>
  <c r="M93"/>
  <c r="L94" s="1"/>
  <c r="Z65" s="1"/>
  <c r="S81"/>
  <c r="Z58" s="1"/>
  <c r="G68"/>
  <c r="Z45" s="1"/>
  <c r="G55"/>
  <c r="Z35" s="1"/>
  <c r="N55"/>
  <c r="Z38" s="1"/>
  <c r="Q29"/>
  <c r="Z21" s="1"/>
  <c r="C41"/>
  <c r="B42" s="1"/>
  <c r="Z25" s="1"/>
  <c r="G107"/>
  <c r="Z71" s="1"/>
  <c r="N29"/>
  <c r="Z20" s="1"/>
  <c r="S68"/>
  <c r="Z50" s="1"/>
  <c r="N16"/>
  <c r="Z12" s="1"/>
  <c r="O67"/>
  <c r="L68" s="1"/>
  <c r="Z47" s="1"/>
  <c r="O41"/>
  <c r="L42" s="1"/>
  <c r="Z29" s="1"/>
  <c r="D29"/>
  <c r="Z16" s="1"/>
  <c r="J15"/>
  <c r="I16" s="1"/>
  <c r="Z10" s="1"/>
  <c r="C106"/>
  <c r="B107" s="1"/>
  <c r="Z69" s="1"/>
  <c r="I29"/>
  <c r="Z18" s="1"/>
  <c r="C93"/>
  <c r="B94" s="1"/>
  <c r="Z61" s="1"/>
  <c r="B29"/>
  <c r="Z15" s="1"/>
  <c r="I55"/>
  <c r="Z36" s="1"/>
  <c r="L16"/>
  <c r="Z11" s="1"/>
  <c r="S29"/>
  <c r="Z22" s="1"/>
  <c r="L29"/>
  <c r="Z19" s="1"/>
  <c r="S16"/>
  <c r="Z14" s="1"/>
  <c r="I107"/>
  <c r="Z72" s="1"/>
  <c r="D55"/>
  <c r="Z34" s="1"/>
  <c r="Q68"/>
  <c r="Z49" s="1"/>
  <c r="L81"/>
  <c r="Z55" s="1"/>
  <c r="N42"/>
  <c r="Z30" s="1"/>
  <c r="AJ63" i="4"/>
  <c r="AJ87"/>
  <c r="AJ111"/>
  <c r="AJ99"/>
  <c r="AJ105"/>
  <c r="AJ69"/>
  <c r="AJ75"/>
  <c r="AJ19"/>
  <c r="AJ25"/>
  <c r="AJ7"/>
  <c r="AJ49"/>
  <c r="P137" i="3"/>
  <c r="P168"/>
  <c r="G69"/>
  <c r="P42"/>
  <c r="R147"/>
  <c r="P105"/>
  <c r="E147"/>
  <c r="K137"/>
  <c r="P16"/>
  <c r="E74"/>
  <c r="E168"/>
  <c r="E126"/>
  <c r="P142"/>
  <c r="I79"/>
  <c r="R119"/>
  <c r="R121" s="1"/>
  <c r="E95"/>
  <c r="P100"/>
  <c r="P79"/>
  <c r="P69"/>
  <c r="P53"/>
  <c r="G48"/>
  <c r="E63"/>
  <c r="P32"/>
  <c r="R109"/>
  <c r="R111" s="1"/>
  <c r="R140"/>
  <c r="R142" s="1"/>
  <c r="P126"/>
  <c r="P6"/>
  <c r="P147"/>
  <c r="P116"/>
  <c r="P121"/>
  <c r="R84"/>
  <c r="P21"/>
  <c r="P111"/>
  <c r="P11"/>
  <c r="R74"/>
  <c r="R114"/>
  <c r="R116" s="1"/>
  <c r="P163"/>
  <c r="R35"/>
  <c r="R37" s="1"/>
  <c r="R48"/>
  <c r="P84"/>
  <c r="R95"/>
  <c r="R130"/>
  <c r="R132" s="1"/>
  <c r="P90"/>
  <c r="R56"/>
  <c r="R58" s="1"/>
  <c r="R156"/>
  <c r="R158" s="1"/>
  <c r="P132"/>
  <c r="R25"/>
  <c r="R27" s="1"/>
  <c r="R126"/>
  <c r="R168"/>
  <c r="R69"/>
  <c r="P74"/>
  <c r="P95"/>
  <c r="P48"/>
  <c r="P27"/>
  <c r="P37"/>
  <c r="P63"/>
  <c r="P58"/>
  <c r="R88"/>
  <c r="R90" s="1"/>
  <c r="R151"/>
  <c r="R153" s="1"/>
  <c r="R137"/>
  <c r="T137" s="1"/>
  <c r="R103"/>
  <c r="R105" s="1"/>
  <c r="P158"/>
  <c r="P153"/>
  <c r="R51"/>
  <c r="R53" s="1"/>
  <c r="R63"/>
  <c r="R30"/>
  <c r="R32" s="1"/>
  <c r="R98"/>
  <c r="R100" s="1"/>
  <c r="R40"/>
  <c r="R42" s="1"/>
  <c r="T42" s="1"/>
  <c r="R21"/>
  <c r="R16"/>
  <c r="R161"/>
  <c r="R163" s="1"/>
  <c r="R79"/>
  <c r="I11"/>
  <c r="R9"/>
  <c r="R11" s="1"/>
  <c r="C6"/>
  <c r="R4"/>
  <c r="R6" s="1"/>
  <c r="M16"/>
  <c r="G6"/>
  <c r="AI2" i="4" l="1"/>
  <c r="AI14"/>
  <c r="AI32"/>
  <c r="AI50"/>
  <c r="AI8"/>
  <c r="AL13" s="1"/>
  <c r="AL55"/>
  <c r="AI44"/>
  <c r="AL49" s="1"/>
  <c r="AI20"/>
  <c r="AI26"/>
  <c r="AI38"/>
  <c r="Q107" i="7"/>
  <c r="Z75" s="1"/>
  <c r="N107"/>
  <c r="Z74" s="1"/>
  <c r="I94"/>
  <c r="Z64" s="1"/>
  <c r="D81"/>
  <c r="Z52" s="1"/>
  <c r="N68"/>
  <c r="Z48" s="1"/>
  <c r="S55"/>
  <c r="Z40" s="1"/>
  <c r="Q55"/>
  <c r="Z39" s="1"/>
  <c r="L55"/>
  <c r="Z37" s="1"/>
  <c r="Q42"/>
  <c r="Z31" s="1"/>
  <c r="I42"/>
  <c r="Z28" s="1"/>
  <c r="G16"/>
  <c r="Z9" s="1"/>
  <c r="T147" i="3"/>
  <c r="T6"/>
  <c r="T105"/>
  <c r="AJ81" i="4"/>
  <c r="AI76" s="1"/>
  <c r="AJ93"/>
  <c r="AL7"/>
  <c r="N94" i="7"/>
  <c r="Z66" s="1"/>
  <c r="S42"/>
  <c r="Z32" s="1"/>
  <c r="D107"/>
  <c r="Z70" s="1"/>
  <c r="D42"/>
  <c r="Z26" s="1"/>
  <c r="D94"/>
  <c r="Z62" s="1"/>
  <c r="AL37" i="4"/>
  <c r="AL43"/>
  <c r="AL31"/>
  <c r="AL25"/>
  <c r="AL19"/>
  <c r="T168" i="3"/>
  <c r="T16"/>
  <c r="T100"/>
  <c r="T53"/>
  <c r="T79"/>
  <c r="T142"/>
  <c r="T132"/>
  <c r="T111"/>
  <c r="T126"/>
  <c r="T116"/>
  <c r="T90"/>
  <c r="T95"/>
  <c r="T74"/>
  <c r="T69"/>
  <c r="T32"/>
  <c r="T27"/>
  <c r="T37"/>
  <c r="T121"/>
  <c r="T11"/>
  <c r="T84"/>
  <c r="T48"/>
  <c r="T163"/>
  <c r="T21"/>
  <c r="T58"/>
  <c r="T158"/>
  <c r="T63"/>
  <c r="T153"/>
  <c r="AI88" i="4" l="1"/>
  <c r="AI58"/>
  <c r="AI100"/>
  <c r="AI82"/>
  <c r="AI64"/>
  <c r="AL69" s="1"/>
  <c r="AI106"/>
  <c r="AI70"/>
  <c r="AL75" s="1"/>
  <c r="AI94"/>
  <c r="AL99"/>
  <c r="AL87"/>
  <c r="AL93"/>
  <c r="AL111"/>
  <c r="AL81"/>
  <c r="AL63"/>
  <c r="AL105"/>
  <c r="AP6"/>
  <c r="I7" i="8" s="1"/>
  <c r="AP10" i="4"/>
  <c r="I11" i="8" s="1"/>
  <c r="AP5" i="4"/>
  <c r="I6" i="8" s="1"/>
  <c r="AP7" i="4"/>
  <c r="I8" i="8" s="1"/>
  <c r="AP13" i="4"/>
  <c r="I14" i="8" s="1"/>
  <c r="AP12" i="4"/>
  <c r="I13" i="8" s="1"/>
  <c r="AP11" i="4"/>
  <c r="I12" i="8" s="1"/>
  <c r="AP9" i="4"/>
  <c r="I10" i="8" s="1"/>
  <c r="AP8" i="4"/>
  <c r="I9" i="8" s="1"/>
  <c r="S149" i="3"/>
  <c r="V153" s="1"/>
  <c r="S154"/>
  <c r="V158" s="1"/>
  <c r="S159"/>
  <c r="V163" s="1"/>
  <c r="S164"/>
  <c r="V168" s="1"/>
  <c r="S128"/>
  <c r="V132" s="1"/>
  <c r="S117"/>
  <c r="V121" s="1"/>
  <c r="S133"/>
  <c r="V137" s="1"/>
  <c r="S143"/>
  <c r="V147" s="1"/>
  <c r="S138"/>
  <c r="V142" s="1"/>
  <c r="S91"/>
  <c r="V95" s="1"/>
  <c r="S96"/>
  <c r="V100" s="1"/>
  <c r="S101"/>
  <c r="V105" s="1"/>
  <c r="S112"/>
  <c r="V116" s="1"/>
  <c r="S122"/>
  <c r="V126" s="1"/>
  <c r="S107"/>
  <c r="V111" s="1"/>
  <c r="S86"/>
  <c r="V90" s="1"/>
  <c r="S80"/>
  <c r="V84" s="1"/>
  <c r="S59"/>
  <c r="V63" s="1"/>
  <c r="S75"/>
  <c r="V79" s="1"/>
  <c r="S65"/>
  <c r="V69" s="1"/>
  <c r="S70"/>
  <c r="V74" s="1"/>
  <c r="S54"/>
  <c r="V58" s="1"/>
  <c r="S44"/>
  <c r="V48" s="1"/>
  <c r="S49"/>
  <c r="V53" s="1"/>
  <c r="S28"/>
  <c r="V32" s="1"/>
  <c r="S33"/>
  <c r="V37" s="1"/>
  <c r="S23"/>
  <c r="V27" s="1"/>
  <c r="S12"/>
  <c r="V16" s="1"/>
  <c r="S17"/>
  <c r="V21" s="1"/>
  <c r="S7"/>
  <c r="V11" s="1"/>
  <c r="S2"/>
  <c r="V6" s="1"/>
  <c r="S38"/>
  <c r="V42" s="1"/>
  <c r="AP66" i="4" l="1"/>
  <c r="L11" i="8" s="1"/>
  <c r="AP62" i="4"/>
  <c r="L7" i="8" s="1"/>
  <c r="AP69" i="4"/>
  <c r="L14" i="8" s="1"/>
  <c r="AP61" i="4"/>
  <c r="L6" i="8" s="1"/>
  <c r="AP68" i="4"/>
  <c r="L13" i="8" s="1"/>
  <c r="AP67" i="4"/>
  <c r="L12" i="8" s="1"/>
  <c r="AP64" i="4"/>
  <c r="L9" i="8" s="1"/>
  <c r="AP65" i="4"/>
  <c r="L10" i="8" s="1"/>
  <c r="AP63" i="4"/>
  <c r="L8" i="8" s="1"/>
  <c r="AA20" i="3"/>
  <c r="AA21"/>
  <c r="AA22"/>
  <c r="AA23"/>
  <c r="AA24"/>
  <c r="AA25"/>
  <c r="AA26"/>
  <c r="AA27"/>
  <c r="AA28"/>
  <c r="AA29"/>
  <c r="AA30"/>
  <c r="AA31"/>
  <c r="AA32"/>
  <c r="AA33"/>
  <c r="AA16"/>
  <c r="AA2"/>
  <c r="AA17"/>
  <c r="AA18"/>
  <c r="AA3"/>
  <c r="AA19"/>
  <c r="AA4"/>
  <c r="AA5"/>
  <c r="AA6"/>
  <c r="AA7"/>
  <c r="AA8"/>
  <c r="AA9"/>
  <c r="AA10"/>
  <c r="AA11"/>
  <c r="AA12"/>
  <c r="AA13"/>
  <c r="AA14"/>
  <c r="AA15"/>
  <c r="W10" i="2" l="1"/>
  <c r="F9" i="8"/>
  <c r="W9" i="2"/>
  <c r="D20" s="1"/>
  <c r="F8" i="8"/>
  <c r="W19" i="7"/>
  <c r="W8" i="2"/>
  <c r="I20" s="1"/>
  <c r="F7" i="8"/>
  <c r="F33"/>
  <c r="W18" i="7"/>
  <c r="F32" i="8"/>
  <c r="W17" i="7"/>
  <c r="F23" i="8"/>
  <c r="W8" i="7"/>
  <c r="W22" i="2"/>
  <c r="Q20" s="1"/>
  <c r="F21" i="8"/>
  <c r="W19" i="2"/>
  <c r="AA19" s="1"/>
  <c r="F18" i="8"/>
  <c r="W18" i="2"/>
  <c r="F17" i="8"/>
  <c r="F31"/>
  <c r="W16" i="7"/>
  <c r="F37" i="8"/>
  <c r="W22" i="7"/>
  <c r="W20" i="2"/>
  <c r="B20" s="1"/>
  <c r="F19" i="8"/>
  <c r="W17" i="2"/>
  <c r="B7" s="1"/>
  <c r="F16" i="8"/>
  <c r="W15" i="7"/>
  <c r="F30" i="8"/>
  <c r="F29"/>
  <c r="W14" i="7"/>
  <c r="F28" i="8"/>
  <c r="W13" i="7"/>
  <c r="W16" i="2"/>
  <c r="G7" s="1"/>
  <c r="F15" i="8"/>
  <c r="F22"/>
  <c r="W7" i="7"/>
  <c r="W15" i="2"/>
  <c r="Q7" s="1"/>
  <c r="F14" i="8"/>
  <c r="W13" i="2"/>
  <c r="AA10" s="1"/>
  <c r="F12" i="8"/>
  <c r="F26"/>
  <c r="W11" i="7"/>
  <c r="F36" i="8"/>
  <c r="W21" i="7"/>
  <c r="W7" i="2"/>
  <c r="S20" s="1"/>
  <c r="F6" i="8"/>
  <c r="W12" i="2"/>
  <c r="D7" s="1"/>
  <c r="F11" i="8"/>
  <c r="F25"/>
  <c r="W10" i="7"/>
  <c r="F35" i="8"/>
  <c r="W20" i="7"/>
  <c r="W21" i="2"/>
  <c r="G20" s="1"/>
  <c r="F20" i="8"/>
  <c r="W14" i="2"/>
  <c r="AA14" s="1"/>
  <c r="F13" i="8"/>
  <c r="F27"/>
  <c r="W12" i="7"/>
  <c r="W11" i="2"/>
  <c r="N7" s="1"/>
  <c r="F10" i="8"/>
  <c r="F24"/>
  <c r="W9" i="7"/>
  <c r="T105" i="2"/>
  <c r="R105"/>
  <c r="O105"/>
  <c r="M105"/>
  <c r="J105"/>
  <c r="H105"/>
  <c r="E105"/>
  <c r="C105"/>
  <c r="S104"/>
  <c r="Q104"/>
  <c r="N104"/>
  <c r="L104"/>
  <c r="I104"/>
  <c r="G104"/>
  <c r="D104"/>
  <c r="B104"/>
  <c r="S101"/>
  <c r="Q101"/>
  <c r="N101"/>
  <c r="L101"/>
  <c r="I101"/>
  <c r="G101"/>
  <c r="D101"/>
  <c r="B101"/>
  <c r="S100"/>
  <c r="S103" s="1"/>
  <c r="T103" s="1"/>
  <c r="Q100"/>
  <c r="Q103" s="1"/>
  <c r="R103" s="1"/>
  <c r="N100"/>
  <c r="N103" s="1"/>
  <c r="O103" s="1"/>
  <c r="L100"/>
  <c r="L103" s="1"/>
  <c r="M103" s="1"/>
  <c r="I100"/>
  <c r="I103" s="1"/>
  <c r="J103" s="1"/>
  <c r="G100"/>
  <c r="D100"/>
  <c r="D103" s="1"/>
  <c r="E103" s="1"/>
  <c r="B100"/>
  <c r="B102" s="1"/>
  <c r="C102" s="1"/>
  <c r="T92"/>
  <c r="R92"/>
  <c r="O92"/>
  <c r="M92"/>
  <c r="J92"/>
  <c r="H92"/>
  <c r="E92"/>
  <c r="C92"/>
  <c r="S91"/>
  <c r="Q91"/>
  <c r="N91"/>
  <c r="L91"/>
  <c r="I91"/>
  <c r="G91"/>
  <c r="D91"/>
  <c r="B91"/>
  <c r="S88"/>
  <c r="Q88"/>
  <c r="N88"/>
  <c r="L88"/>
  <c r="I88"/>
  <c r="G88"/>
  <c r="D88"/>
  <c r="B88"/>
  <c r="S87"/>
  <c r="S90" s="1"/>
  <c r="T90" s="1"/>
  <c r="Q87"/>
  <c r="N87"/>
  <c r="N89" s="1"/>
  <c r="O89" s="1"/>
  <c r="L87"/>
  <c r="I87"/>
  <c r="I90" s="1"/>
  <c r="J90" s="1"/>
  <c r="G87"/>
  <c r="D87"/>
  <c r="D89" s="1"/>
  <c r="E89" s="1"/>
  <c r="B87"/>
  <c r="B90" s="1"/>
  <c r="C90" s="1"/>
  <c r="T79"/>
  <c r="R79"/>
  <c r="O79"/>
  <c r="M79"/>
  <c r="J79"/>
  <c r="H79"/>
  <c r="E79"/>
  <c r="C79"/>
  <c r="S78"/>
  <c r="Q78"/>
  <c r="N78"/>
  <c r="L78"/>
  <c r="I78"/>
  <c r="G78"/>
  <c r="D78"/>
  <c r="B78"/>
  <c r="S75"/>
  <c r="Q75"/>
  <c r="N75"/>
  <c r="L75"/>
  <c r="I75"/>
  <c r="G75"/>
  <c r="D75"/>
  <c r="B75"/>
  <c r="S74"/>
  <c r="S76" s="1"/>
  <c r="T76" s="1"/>
  <c r="Q74"/>
  <c r="Q76" s="1"/>
  <c r="R76" s="1"/>
  <c r="N74"/>
  <c r="L74"/>
  <c r="I74"/>
  <c r="I77" s="1"/>
  <c r="J77" s="1"/>
  <c r="G74"/>
  <c r="D74"/>
  <c r="D76" s="1"/>
  <c r="E76" s="1"/>
  <c r="B74"/>
  <c r="T66"/>
  <c r="R66"/>
  <c r="O66"/>
  <c r="M66"/>
  <c r="J66"/>
  <c r="H66"/>
  <c r="E66"/>
  <c r="C66"/>
  <c r="S65"/>
  <c r="Q65"/>
  <c r="N65"/>
  <c r="L65"/>
  <c r="I65"/>
  <c r="G65"/>
  <c r="D65"/>
  <c r="B65"/>
  <c r="S62"/>
  <c r="Q62"/>
  <c r="N62"/>
  <c r="L62"/>
  <c r="I62"/>
  <c r="G62"/>
  <c r="D62"/>
  <c r="B62"/>
  <c r="S61"/>
  <c r="S64" s="1"/>
  <c r="T64" s="1"/>
  <c r="Q61"/>
  <c r="N61"/>
  <c r="L61"/>
  <c r="I61"/>
  <c r="G61"/>
  <c r="D61"/>
  <c r="B61"/>
  <c r="B64" s="1"/>
  <c r="C64" s="1"/>
  <c r="T53"/>
  <c r="R53"/>
  <c r="O53"/>
  <c r="M53"/>
  <c r="J53"/>
  <c r="H53"/>
  <c r="E53"/>
  <c r="C53"/>
  <c r="S52"/>
  <c r="Q52"/>
  <c r="N52"/>
  <c r="L52"/>
  <c r="I52"/>
  <c r="G52"/>
  <c r="D52"/>
  <c r="B52"/>
  <c r="S49"/>
  <c r="Q49"/>
  <c r="N49"/>
  <c r="L49"/>
  <c r="I49"/>
  <c r="G49"/>
  <c r="D49"/>
  <c r="B49"/>
  <c r="S48"/>
  <c r="S50" s="1"/>
  <c r="T50" s="1"/>
  <c r="Q48"/>
  <c r="N48"/>
  <c r="L48"/>
  <c r="L50" s="1"/>
  <c r="M50" s="1"/>
  <c r="I48"/>
  <c r="I50" s="1"/>
  <c r="J50" s="1"/>
  <c r="G48"/>
  <c r="G51" s="1"/>
  <c r="H51" s="1"/>
  <c r="D48"/>
  <c r="B48"/>
  <c r="B51" s="1"/>
  <c r="C51" s="1"/>
  <c r="T40"/>
  <c r="R40"/>
  <c r="O40"/>
  <c r="M40"/>
  <c r="J40"/>
  <c r="H40"/>
  <c r="E40"/>
  <c r="C40"/>
  <c r="S39"/>
  <c r="Q39"/>
  <c r="N39"/>
  <c r="L39"/>
  <c r="I39"/>
  <c r="G39"/>
  <c r="D39"/>
  <c r="B39"/>
  <c r="S36"/>
  <c r="Q36"/>
  <c r="N36"/>
  <c r="L36"/>
  <c r="I36"/>
  <c r="G36"/>
  <c r="D36"/>
  <c r="B36"/>
  <c r="S35"/>
  <c r="Q35"/>
  <c r="N35"/>
  <c r="L35"/>
  <c r="I35"/>
  <c r="G35"/>
  <c r="G37" s="1"/>
  <c r="H37" s="1"/>
  <c r="D35"/>
  <c r="B35"/>
  <c r="T27"/>
  <c r="R27"/>
  <c r="O27"/>
  <c r="M27"/>
  <c r="J27"/>
  <c r="H27"/>
  <c r="E27"/>
  <c r="C27"/>
  <c r="S26"/>
  <c r="Q26"/>
  <c r="N26"/>
  <c r="L26"/>
  <c r="I26"/>
  <c r="G26"/>
  <c r="D26"/>
  <c r="B26"/>
  <c r="S23"/>
  <c r="Q23"/>
  <c r="N23"/>
  <c r="L23"/>
  <c r="I23"/>
  <c r="G23"/>
  <c r="D23"/>
  <c r="B23"/>
  <c r="S22"/>
  <c r="S24" s="1"/>
  <c r="T24" s="1"/>
  <c r="Q22"/>
  <c r="Q25" s="1"/>
  <c r="R25" s="1"/>
  <c r="N22"/>
  <c r="L22"/>
  <c r="I22"/>
  <c r="G22"/>
  <c r="D22"/>
  <c r="D25" s="1"/>
  <c r="E25" s="1"/>
  <c r="B22"/>
  <c r="AA20"/>
  <c r="N20"/>
  <c r="L20"/>
  <c r="T14"/>
  <c r="R14"/>
  <c r="O14"/>
  <c r="M14"/>
  <c r="J14"/>
  <c r="H14"/>
  <c r="E14"/>
  <c r="C14"/>
  <c r="S13"/>
  <c r="Q13"/>
  <c r="N13"/>
  <c r="L13"/>
  <c r="I13"/>
  <c r="G13"/>
  <c r="D13"/>
  <c r="B13"/>
  <c r="AA11"/>
  <c r="S10"/>
  <c r="Q10"/>
  <c r="N10"/>
  <c r="L10"/>
  <c r="I10"/>
  <c r="G10"/>
  <c r="D10"/>
  <c r="B10"/>
  <c r="S9"/>
  <c r="Q9"/>
  <c r="N9"/>
  <c r="L9"/>
  <c r="I9"/>
  <c r="G9"/>
  <c r="D9"/>
  <c r="B9"/>
  <c r="L7"/>
  <c r="M104" l="1"/>
  <c r="B103"/>
  <c r="C103" s="1"/>
  <c r="N11"/>
  <c r="O11" s="1"/>
  <c r="I11"/>
  <c r="J11" s="1"/>
  <c r="D11"/>
  <c r="E11" s="1"/>
  <c r="AA8"/>
  <c r="AA16"/>
  <c r="AA15"/>
  <c r="AA18"/>
  <c r="AA9"/>
  <c r="AA17"/>
  <c r="AA13"/>
  <c r="I7"/>
  <c r="S7"/>
  <c r="S7" i="7"/>
  <c r="AA14"/>
  <c r="I20"/>
  <c r="AA18"/>
  <c r="D7"/>
  <c r="AA8"/>
  <c r="AA12"/>
  <c r="N7"/>
  <c r="B7"/>
  <c r="AA7"/>
  <c r="AA11"/>
  <c r="L7"/>
  <c r="AA22" i="2"/>
  <c r="AA21" i="7"/>
  <c r="Q20"/>
  <c r="AA13"/>
  <c r="Q7"/>
  <c r="AA7" i="2"/>
  <c r="B20" i="7"/>
  <c r="AA15"/>
  <c r="S20"/>
  <c r="AA22"/>
  <c r="AA9"/>
  <c r="G7"/>
  <c r="L20"/>
  <c r="AA19"/>
  <c r="G20"/>
  <c r="AA17"/>
  <c r="AA20"/>
  <c r="N20"/>
  <c r="D20"/>
  <c r="AA16"/>
  <c r="AA12" i="2"/>
  <c r="AA21"/>
  <c r="AA10" i="7"/>
  <c r="I7"/>
  <c r="M91" i="2"/>
  <c r="D24"/>
  <c r="E24" s="1"/>
  <c r="D12"/>
  <c r="E12" s="1"/>
  <c r="L24"/>
  <c r="M24" s="1"/>
  <c r="G63"/>
  <c r="H63" s="1"/>
  <c r="T65"/>
  <c r="G11"/>
  <c r="H11" s="1"/>
  <c r="D51"/>
  <c r="E51" s="1"/>
  <c r="D63"/>
  <c r="E63" s="1"/>
  <c r="I12"/>
  <c r="J12" s="1"/>
  <c r="I51"/>
  <c r="J51" s="1"/>
  <c r="Q12"/>
  <c r="R12" s="1"/>
  <c r="S11"/>
  <c r="T11" s="1"/>
  <c r="Q37"/>
  <c r="R37" s="1"/>
  <c r="Q51"/>
  <c r="R51" s="1"/>
  <c r="B12"/>
  <c r="C12" s="1"/>
  <c r="G25"/>
  <c r="H25" s="1"/>
  <c r="S38"/>
  <c r="T38" s="1"/>
  <c r="L11"/>
  <c r="M11" s="1"/>
  <c r="Q24"/>
  <c r="R24" s="1"/>
  <c r="N24"/>
  <c r="O24" s="1"/>
  <c r="L77"/>
  <c r="M77" s="1"/>
  <c r="D37"/>
  <c r="E37" s="1"/>
  <c r="D50"/>
  <c r="E50" s="1"/>
  <c r="N77"/>
  <c r="O77" s="1"/>
  <c r="S25"/>
  <c r="T25" s="1"/>
  <c r="S63"/>
  <c r="T63" s="1"/>
  <c r="T67" s="1"/>
  <c r="I38"/>
  <c r="J38" s="1"/>
  <c r="J39"/>
  <c r="D64"/>
  <c r="E64" s="1"/>
  <c r="G64"/>
  <c r="H64" s="1"/>
  <c r="C65"/>
  <c r="N51"/>
  <c r="O51" s="1"/>
  <c r="I64"/>
  <c r="J64" s="1"/>
  <c r="D77"/>
  <c r="E77" s="1"/>
  <c r="I76"/>
  <c r="J76" s="1"/>
  <c r="N12"/>
  <c r="O12" s="1"/>
  <c r="G24"/>
  <c r="H24" s="1"/>
  <c r="G77"/>
  <c r="H77" s="1"/>
  <c r="G12"/>
  <c r="H12" s="1"/>
  <c r="S51"/>
  <c r="T51" s="1"/>
  <c r="N64"/>
  <c r="O64" s="1"/>
  <c r="S12"/>
  <c r="T12" s="1"/>
  <c r="B38"/>
  <c r="C38" s="1"/>
  <c r="R52"/>
  <c r="I89"/>
  <c r="J89" s="1"/>
  <c r="D90"/>
  <c r="E90" s="1"/>
  <c r="R104"/>
  <c r="T104"/>
  <c r="J104"/>
  <c r="E104"/>
  <c r="R91"/>
  <c r="J91"/>
  <c r="C91"/>
  <c r="T78"/>
  <c r="S77"/>
  <c r="T77" s="1"/>
  <c r="H78"/>
  <c r="E78"/>
  <c r="H65"/>
  <c r="O52"/>
  <c r="H52"/>
  <c r="C52"/>
  <c r="R39"/>
  <c r="T39"/>
  <c r="M39"/>
  <c r="O39"/>
  <c r="H39"/>
  <c r="C39"/>
  <c r="E39"/>
  <c r="J26"/>
  <c r="O26"/>
  <c r="R26"/>
  <c r="T13"/>
  <c r="C13"/>
  <c r="L25"/>
  <c r="M25" s="1"/>
  <c r="C26"/>
  <c r="G50"/>
  <c r="H50" s="1"/>
  <c r="H54" s="1"/>
  <c r="M78"/>
  <c r="L90"/>
  <c r="M90" s="1"/>
  <c r="S89"/>
  <c r="T89" s="1"/>
  <c r="C104"/>
  <c r="G38"/>
  <c r="H38" s="1"/>
  <c r="I37"/>
  <c r="J37" s="1"/>
  <c r="N50"/>
  <c r="O50" s="1"/>
  <c r="E65"/>
  <c r="G76"/>
  <c r="H76" s="1"/>
  <c r="R78"/>
  <c r="Q90"/>
  <c r="R90" s="1"/>
  <c r="N90"/>
  <c r="O90" s="1"/>
  <c r="Q102"/>
  <c r="R102" s="1"/>
  <c r="J65"/>
  <c r="N76"/>
  <c r="O76" s="1"/>
  <c r="N25"/>
  <c r="O25" s="1"/>
  <c r="D38"/>
  <c r="E38" s="1"/>
  <c r="L76"/>
  <c r="M76" s="1"/>
  <c r="M80" s="1"/>
  <c r="D102"/>
  <c r="E102" s="1"/>
  <c r="E106" s="1"/>
  <c r="O104"/>
  <c r="B11"/>
  <c r="C11" s="1"/>
  <c r="Q63"/>
  <c r="R63" s="1"/>
  <c r="O65"/>
  <c r="I102"/>
  <c r="J102" s="1"/>
  <c r="J13"/>
  <c r="J15" s="1"/>
  <c r="M13"/>
  <c r="S37"/>
  <c r="T37" s="1"/>
  <c r="R65"/>
  <c r="H91"/>
  <c r="L102"/>
  <c r="M102" s="1"/>
  <c r="M106" s="1"/>
  <c r="N102"/>
  <c r="O102" s="1"/>
  <c r="E52"/>
  <c r="E54" s="1"/>
  <c r="I63"/>
  <c r="J63" s="1"/>
  <c r="S102"/>
  <c r="T102" s="1"/>
  <c r="N63"/>
  <c r="O63" s="1"/>
  <c r="O91"/>
  <c r="J52"/>
  <c r="L38"/>
  <c r="M38" s="1"/>
  <c r="C78"/>
  <c r="T91"/>
  <c r="T52"/>
  <c r="Q77"/>
  <c r="R77" s="1"/>
  <c r="R80" s="1"/>
  <c r="J78"/>
  <c r="Q89"/>
  <c r="R89" s="1"/>
  <c r="B50"/>
  <c r="C50" s="1"/>
  <c r="Q64"/>
  <c r="R64" s="1"/>
  <c r="M52"/>
  <c r="E91"/>
  <c r="T26"/>
  <c r="B37"/>
  <c r="C37" s="1"/>
  <c r="Q50"/>
  <c r="R50" s="1"/>
  <c r="B63"/>
  <c r="C63" s="1"/>
  <c r="H13"/>
  <c r="Q38"/>
  <c r="R38" s="1"/>
  <c r="M65"/>
  <c r="M26"/>
  <c r="B89"/>
  <c r="C89" s="1"/>
  <c r="C93" s="1"/>
  <c r="L64"/>
  <c r="M64" s="1"/>
  <c r="L63"/>
  <c r="M63" s="1"/>
  <c r="Q11"/>
  <c r="R11" s="1"/>
  <c r="L51"/>
  <c r="M51" s="1"/>
  <c r="B77"/>
  <c r="C77" s="1"/>
  <c r="B76"/>
  <c r="C76" s="1"/>
  <c r="G90"/>
  <c r="H90" s="1"/>
  <c r="G89"/>
  <c r="H89" s="1"/>
  <c r="E13"/>
  <c r="E15" s="1"/>
  <c r="L37"/>
  <c r="M37" s="1"/>
  <c r="O13"/>
  <c r="O78"/>
  <c r="I24"/>
  <c r="J24" s="1"/>
  <c r="I25"/>
  <c r="J25" s="1"/>
  <c r="B25"/>
  <c r="C25" s="1"/>
  <c r="B24"/>
  <c r="C24" s="1"/>
  <c r="N38"/>
  <c r="O38" s="1"/>
  <c r="N37"/>
  <c r="O37" s="1"/>
  <c r="R13"/>
  <c r="E26"/>
  <c r="L12"/>
  <c r="M12" s="1"/>
  <c r="H26"/>
  <c r="G102"/>
  <c r="H102" s="1"/>
  <c r="G103"/>
  <c r="H103" s="1"/>
  <c r="L89"/>
  <c r="M89" s="1"/>
  <c r="H104"/>
  <c r="C106" l="1"/>
  <c r="B107" s="1"/>
  <c r="Z69" s="1"/>
  <c r="T93"/>
  <c r="J93"/>
  <c r="E93"/>
  <c r="E80"/>
  <c r="R54"/>
  <c r="J54"/>
  <c r="I55" s="1"/>
  <c r="Z36" s="1"/>
  <c r="H28"/>
  <c r="O15"/>
  <c r="Q33" i="7"/>
  <c r="AA31"/>
  <c r="AA34"/>
  <c r="D46"/>
  <c r="I46"/>
  <c r="AA36"/>
  <c r="AA30"/>
  <c r="N33"/>
  <c r="S33"/>
  <c r="AA32"/>
  <c r="AA25"/>
  <c r="B33"/>
  <c r="AA40"/>
  <c r="S46"/>
  <c r="AA38"/>
  <c r="N46"/>
  <c r="G46"/>
  <c r="AA35"/>
  <c r="D33"/>
  <c r="AA26"/>
  <c r="AA39"/>
  <c r="Q46"/>
  <c r="AA29"/>
  <c r="L33"/>
  <c r="L46"/>
  <c r="AA37"/>
  <c r="B46"/>
  <c r="AA33"/>
  <c r="I33"/>
  <c r="AA28"/>
  <c r="G33"/>
  <c r="AA27"/>
  <c r="T28" i="2"/>
  <c r="E28"/>
  <c r="M15"/>
  <c r="N16" s="1"/>
  <c r="Z12" s="1"/>
  <c r="C67"/>
  <c r="R106"/>
  <c r="T15"/>
  <c r="T54"/>
  <c r="S55" s="1"/>
  <c r="Z40" s="1"/>
  <c r="E67"/>
  <c r="D68" s="1"/>
  <c r="Z44" s="1"/>
  <c r="R41"/>
  <c r="C15"/>
  <c r="D16" s="1"/>
  <c r="Z8" s="1"/>
  <c r="H41"/>
  <c r="J41"/>
  <c r="C41"/>
  <c r="H67"/>
  <c r="J67"/>
  <c r="I68" s="1"/>
  <c r="Z46" s="1"/>
  <c r="E41"/>
  <c r="M54"/>
  <c r="J80"/>
  <c r="T41"/>
  <c r="S42" s="1"/>
  <c r="Z32" s="1"/>
  <c r="R28"/>
  <c r="T80"/>
  <c r="S81" s="1"/>
  <c r="Z58" s="1"/>
  <c r="H80"/>
  <c r="T106"/>
  <c r="S107" s="1"/>
  <c r="Z76" s="1"/>
  <c r="O28"/>
  <c r="R15"/>
  <c r="Q16" s="1"/>
  <c r="Z13" s="1"/>
  <c r="O106"/>
  <c r="N107" s="1"/>
  <c r="Z74" s="1"/>
  <c r="O80"/>
  <c r="N81" s="1"/>
  <c r="Z56" s="1"/>
  <c r="B94"/>
  <c r="Z61" s="1"/>
  <c r="C54"/>
  <c r="B55" s="1"/>
  <c r="Z33" s="1"/>
  <c r="Q55"/>
  <c r="Z39" s="1"/>
  <c r="M41"/>
  <c r="J106"/>
  <c r="O54"/>
  <c r="N55" s="1"/>
  <c r="Z38" s="1"/>
  <c r="L16"/>
  <c r="Z11" s="1"/>
  <c r="H15"/>
  <c r="G16" s="1"/>
  <c r="Z9" s="1"/>
  <c r="R93"/>
  <c r="S94" s="1"/>
  <c r="Z68" s="1"/>
  <c r="O93"/>
  <c r="M93"/>
  <c r="L94" s="1"/>
  <c r="Z65" s="1"/>
  <c r="C80"/>
  <c r="D81" s="1"/>
  <c r="Z52" s="1"/>
  <c r="R67"/>
  <c r="Q68" s="1"/>
  <c r="Z49" s="1"/>
  <c r="O67"/>
  <c r="M28"/>
  <c r="D94"/>
  <c r="Z62" s="1"/>
  <c r="M67"/>
  <c r="H106"/>
  <c r="H93"/>
  <c r="G94" s="1"/>
  <c r="Z63" s="1"/>
  <c r="O41"/>
  <c r="C28"/>
  <c r="B29" s="1"/>
  <c r="Z15" s="1"/>
  <c r="J28"/>
  <c r="I29" s="1"/>
  <c r="Z18" s="1"/>
  <c r="D107" l="1"/>
  <c r="Z70" s="1"/>
  <c r="Q81"/>
  <c r="Z57" s="1"/>
  <c r="I81"/>
  <c r="Z54" s="1"/>
  <c r="G68"/>
  <c r="Z45" s="1"/>
  <c r="B68"/>
  <c r="Z43" s="1"/>
  <c r="G55"/>
  <c r="Z35" s="1"/>
  <c r="Q42"/>
  <c r="Z31" s="1"/>
  <c r="G42"/>
  <c r="Z27" s="1"/>
  <c r="I42"/>
  <c r="Z28" s="1"/>
  <c r="D42"/>
  <c r="Z26" s="1"/>
  <c r="B42"/>
  <c r="Z25" s="1"/>
  <c r="S29"/>
  <c r="Z22" s="1"/>
  <c r="AA45" i="7"/>
  <c r="G59"/>
  <c r="L72"/>
  <c r="AA55"/>
  <c r="AA58"/>
  <c r="S72"/>
  <c r="AA53"/>
  <c r="G72"/>
  <c r="AA46"/>
  <c r="I59"/>
  <c r="AA44"/>
  <c r="D59"/>
  <c r="N59"/>
  <c r="AA48"/>
  <c r="Q59"/>
  <c r="AA49"/>
  <c r="L59"/>
  <c r="AA47"/>
  <c r="AA54"/>
  <c r="I72"/>
  <c r="AA56"/>
  <c r="N72"/>
  <c r="S59"/>
  <c r="AA50"/>
  <c r="AA51"/>
  <c r="B72"/>
  <c r="Q72"/>
  <c r="AA57"/>
  <c r="B59"/>
  <c r="AA43"/>
  <c r="D72"/>
  <c r="AA52"/>
  <c r="Q29" i="2"/>
  <c r="Z21" s="1"/>
  <c r="S46" s="1"/>
  <c r="N29"/>
  <c r="Z20" s="1"/>
  <c r="N42"/>
  <c r="Z30" s="1"/>
  <c r="G81"/>
  <c r="Z53" s="1"/>
  <c r="L107"/>
  <c r="Z73" s="1"/>
  <c r="D55"/>
  <c r="Z34" s="1"/>
  <c r="B16"/>
  <c r="Z7" s="1"/>
  <c r="B33" s="1"/>
  <c r="Q107"/>
  <c r="Z75" s="1"/>
  <c r="L29"/>
  <c r="Z19" s="1"/>
  <c r="Q94"/>
  <c r="Z67" s="1"/>
  <c r="G107"/>
  <c r="Z71" s="1"/>
  <c r="I16"/>
  <c r="Z10" s="1"/>
  <c r="AA27" s="1"/>
  <c r="L68"/>
  <c r="Z47" s="1"/>
  <c r="L81"/>
  <c r="Z55" s="1"/>
  <c r="G46"/>
  <c r="L46"/>
  <c r="L33"/>
  <c r="L55"/>
  <c r="Z37" s="1"/>
  <c r="AA37"/>
  <c r="S33"/>
  <c r="AA29"/>
  <c r="S68"/>
  <c r="Z50" s="1"/>
  <c r="S16"/>
  <c r="Z14" s="1"/>
  <c r="AA39" s="1"/>
  <c r="N72" s="1"/>
  <c r="N94"/>
  <c r="Z66" s="1"/>
  <c r="B81"/>
  <c r="Z51" s="1"/>
  <c r="AA35"/>
  <c r="D72" s="1"/>
  <c r="I94"/>
  <c r="Z64" s="1"/>
  <c r="G29"/>
  <c r="Z17" s="1"/>
  <c r="AA32"/>
  <c r="AA48" s="1"/>
  <c r="D29"/>
  <c r="Z16" s="1"/>
  <c r="AA34" s="1"/>
  <c r="AA53" s="1"/>
  <c r="L42"/>
  <c r="Z29" s="1"/>
  <c r="I107"/>
  <c r="Z72" s="1"/>
  <c r="N68"/>
  <c r="Z48" s="1"/>
  <c r="AA40" l="1"/>
  <c r="AA68" i="7"/>
  <c r="W42" s="1"/>
  <c r="C36" i="8" s="1"/>
  <c r="S85" i="7"/>
  <c r="AA63"/>
  <c r="W39" s="1"/>
  <c r="C33" i="8" s="1"/>
  <c r="G85" i="7"/>
  <c r="AA69"/>
  <c r="W29" s="1"/>
  <c r="C23" i="8" s="1"/>
  <c r="B98" i="7"/>
  <c r="L85"/>
  <c r="AA65"/>
  <c r="D85"/>
  <c r="AA62"/>
  <c r="W37" s="1"/>
  <c r="C31" i="8" s="1"/>
  <c r="Q98" i="7"/>
  <c r="AA75"/>
  <c r="W34" s="1"/>
  <c r="C28" i="8" s="1"/>
  <c r="AA74" i="7"/>
  <c r="W32" s="1"/>
  <c r="C26" i="8" s="1"/>
  <c r="N98" i="7"/>
  <c r="AA70"/>
  <c r="W28" s="1"/>
  <c r="C22" i="8" s="1"/>
  <c r="D98" i="7"/>
  <c r="AA72"/>
  <c r="W31" s="1"/>
  <c r="C25" i="8" s="1"/>
  <c r="I98" i="7"/>
  <c r="AA73"/>
  <c r="W33" s="1"/>
  <c r="C27" i="8" s="1"/>
  <c r="L98" i="7"/>
  <c r="I85"/>
  <c r="AA64"/>
  <c r="W38" s="1"/>
  <c r="C32" i="8" s="1"/>
  <c r="AA61" i="7"/>
  <c r="B85"/>
  <c r="AA71"/>
  <c r="W30" s="1"/>
  <c r="C24" i="8" s="1"/>
  <c r="G98" i="7"/>
  <c r="AA66"/>
  <c r="W41" s="1"/>
  <c r="C35" i="8" s="1"/>
  <c r="N85" i="7"/>
  <c r="S98"/>
  <c r="AA76"/>
  <c r="W35" s="1"/>
  <c r="C29" i="8" s="1"/>
  <c r="AA67" i="7"/>
  <c r="W43" s="1"/>
  <c r="C37" i="8" s="1"/>
  <c r="Q85" i="7"/>
  <c r="N46" i="2"/>
  <c r="AA38"/>
  <c r="AA55" s="1"/>
  <c r="I98" s="1"/>
  <c r="AA33"/>
  <c r="AA51" s="1"/>
  <c r="AA71" s="1"/>
  <c r="W30" s="1"/>
  <c r="C8" i="8" s="1"/>
  <c r="AA25" i="2"/>
  <c r="AA45" s="1"/>
  <c r="Q85" s="1"/>
  <c r="B46"/>
  <c r="AA31"/>
  <c r="AA50" s="1"/>
  <c r="N85" s="1"/>
  <c r="Q33"/>
  <c r="AA30"/>
  <c r="AA47" s="1"/>
  <c r="AA64" s="1"/>
  <c r="N33"/>
  <c r="AA46"/>
  <c r="AA65" s="1"/>
  <c r="W40" s="1"/>
  <c r="C18" i="8" s="1"/>
  <c r="I59" i="2"/>
  <c r="D85"/>
  <c r="G33"/>
  <c r="G72"/>
  <c r="AA75"/>
  <c r="AA56"/>
  <c r="Q72"/>
  <c r="Q98"/>
  <c r="S72"/>
  <c r="I33"/>
  <c r="I46"/>
  <c r="Q46"/>
  <c r="D46"/>
  <c r="N59"/>
  <c r="AA58"/>
  <c r="Q59"/>
  <c r="L59"/>
  <c r="B72"/>
  <c r="G59"/>
  <c r="AA57"/>
  <c r="AA26"/>
  <c r="D33"/>
  <c r="AA36"/>
  <c r="AA28"/>
  <c r="AA49"/>
  <c r="AA68" s="1"/>
  <c r="W42" s="1"/>
  <c r="C20" i="8" s="1"/>
  <c r="W36" i="7" l="1"/>
  <c r="C30" i="8" s="1"/>
  <c r="W40" i="7"/>
  <c r="C34" i="8" s="1"/>
  <c r="G98" i="2"/>
  <c r="L72"/>
  <c r="S59"/>
  <c r="AA67"/>
  <c r="W43" s="1"/>
  <c r="C21" i="8" s="1"/>
  <c r="L85" i="2"/>
  <c r="AA44"/>
  <c r="D59"/>
  <c r="AA52"/>
  <c r="I72"/>
  <c r="AA43"/>
  <c r="B59"/>
  <c r="AA72"/>
  <c r="W31" s="1"/>
  <c r="C9" i="8" s="1"/>
  <c r="AA70" i="2"/>
  <c r="W28" s="1"/>
  <c r="C6" i="8" s="1"/>
  <c r="D98" i="2"/>
  <c r="AA76"/>
  <c r="W35" s="1"/>
  <c r="C13" i="8" s="1"/>
  <c r="S98" i="2"/>
  <c r="AA74"/>
  <c r="N98"/>
  <c r="AA54"/>
  <c r="W34"/>
  <c r="C12" i="8" s="1"/>
  <c r="AA62" i="2"/>
  <c r="I85"/>
  <c r="AA66"/>
  <c r="W41" s="1"/>
  <c r="C19" i="8" s="1"/>
  <c r="S85" i="2"/>
  <c r="AA69" l="1"/>
  <c r="W29" s="1"/>
  <c r="C7" i="8" s="1"/>
  <c r="B98" i="2"/>
  <c r="L98"/>
  <c r="AA73"/>
  <c r="W32" s="1"/>
  <c r="C10" i="8" s="1"/>
  <c r="AA63" i="2"/>
  <c r="G85"/>
  <c r="AA61"/>
  <c r="W37" s="1"/>
  <c r="C15" i="8" s="1"/>
  <c r="B85" i="2"/>
  <c r="W36" l="1"/>
  <c r="C14" i="8" s="1"/>
  <c r="W38" i="2"/>
  <c r="C16" i="8" s="1"/>
  <c r="W39" i="2"/>
  <c r="C17" i="8" s="1"/>
  <c r="W33" i="2"/>
  <c r="C11" i="8" s="1"/>
</calcChain>
</file>

<file path=xl/sharedStrings.xml><?xml version="1.0" encoding="utf-8"?>
<sst xmlns="http://schemas.openxmlformats.org/spreadsheetml/2006/main" count="1082" uniqueCount="297">
  <si>
    <t>1試合目</t>
    <rPh sb="1" eb="3">
      <t>シアイ</t>
    </rPh>
    <rPh sb="3" eb="4">
      <t>メ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</si>
  <si>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</si>
  <si>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</si>
  <si>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</si>
  <si>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</si>
  <si>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番号</t>
    <rPh sb="0" eb="2">
      <t>バンゴウ</t>
    </rPh>
    <phoneticPr fontId="2"/>
  </si>
  <si>
    <t>予選11位</t>
    <rPh sb="0" eb="2">
      <t>ヨセン</t>
    </rPh>
    <rPh sb="4" eb="5">
      <t>イ</t>
    </rPh>
    <phoneticPr fontId="2"/>
  </si>
  <si>
    <t>予選6位</t>
    <rPh sb="0" eb="2">
      <t>ヨセン</t>
    </rPh>
    <rPh sb="3" eb="4">
      <t>イ</t>
    </rPh>
    <phoneticPr fontId="2"/>
  </si>
  <si>
    <t>予選10位</t>
    <phoneticPr fontId="2"/>
  </si>
  <si>
    <t>予選7位</t>
    <phoneticPr fontId="2"/>
  </si>
  <si>
    <t>予選12位</t>
    <phoneticPr fontId="2"/>
  </si>
  <si>
    <t>予選5位</t>
    <phoneticPr fontId="2"/>
  </si>
  <si>
    <t>予選9位</t>
    <phoneticPr fontId="2"/>
  </si>
  <si>
    <t>予選8位</t>
    <phoneticPr fontId="2"/>
  </si>
  <si>
    <t>予選順位</t>
    <rPh sb="0" eb="2">
      <t>ヨセン</t>
    </rPh>
    <rPh sb="2" eb="4">
      <t>ジュンイ</t>
    </rPh>
    <phoneticPr fontId="2"/>
  </si>
  <si>
    <t>1,2試合目</t>
    <rPh sb="3" eb="5">
      <t>シアイ</t>
    </rPh>
    <rPh sb="5" eb="6">
      <t>メ</t>
    </rPh>
    <phoneticPr fontId="2"/>
  </si>
  <si>
    <t>チーム名</t>
  </si>
  <si>
    <t>1セット</t>
  </si>
  <si>
    <t>2セット</t>
  </si>
  <si>
    <t>○の数</t>
  </si>
  <si>
    <t>△の数</t>
  </si>
  <si>
    <t>得点計</t>
  </si>
  <si>
    <t>ジャンケン</t>
    <phoneticPr fontId="2"/>
  </si>
  <si>
    <t>勝ち点</t>
  </si>
  <si>
    <t>順位</t>
  </si>
  <si>
    <t>2試合目</t>
    <rPh sb="1" eb="3">
      <t>シアイ</t>
    </rPh>
    <rPh sb="3" eb="4">
      <t>メ</t>
    </rPh>
    <phoneticPr fontId="2"/>
  </si>
  <si>
    <t>A</t>
  </si>
  <si>
    <t>B</t>
  </si>
  <si>
    <t>C</t>
  </si>
  <si>
    <t>D</t>
  </si>
  <si>
    <t>番号</t>
  </si>
  <si>
    <t>予選14位</t>
    <phoneticPr fontId="2"/>
  </si>
  <si>
    <t>予選3位</t>
    <phoneticPr fontId="2"/>
  </si>
  <si>
    <t>予選15位</t>
    <phoneticPr fontId="2"/>
  </si>
  <si>
    <t>予選2位</t>
    <phoneticPr fontId="2"/>
  </si>
  <si>
    <t>予選13位</t>
    <phoneticPr fontId="2"/>
  </si>
  <si>
    <t>予選4位</t>
    <phoneticPr fontId="2"/>
  </si>
  <si>
    <t>予選16位</t>
    <phoneticPr fontId="2"/>
  </si>
  <si>
    <t>予選1位</t>
    <phoneticPr fontId="2"/>
  </si>
  <si>
    <t>3，4試合目</t>
    <rPh sb="3" eb="5">
      <t>シアイ</t>
    </rPh>
    <rPh sb="5" eb="6">
      <t>メ</t>
    </rPh>
    <phoneticPr fontId="2"/>
  </si>
  <si>
    <t>①</t>
    <phoneticPr fontId="2"/>
  </si>
  <si>
    <t>②</t>
    <phoneticPr fontId="2"/>
  </si>
  <si>
    <t>失点計</t>
  </si>
  <si>
    <t>決勝順位</t>
    <rPh sb="0" eb="2">
      <t>ケッショウ</t>
    </rPh>
    <rPh sb="2" eb="4">
      <t>ジュンイ</t>
    </rPh>
    <phoneticPr fontId="2"/>
  </si>
  <si>
    <t>③</t>
    <phoneticPr fontId="2"/>
  </si>
  <si>
    <t>優勝</t>
    <rPh sb="0" eb="2">
      <t>ユウショウ</t>
    </rPh>
    <phoneticPr fontId="2"/>
  </si>
  <si>
    <t>④</t>
    <phoneticPr fontId="2"/>
  </si>
  <si>
    <t>2位</t>
    <rPh sb="1" eb="2">
      <t>イ</t>
    </rPh>
    <phoneticPr fontId="2"/>
  </si>
  <si>
    <t>⑤</t>
    <phoneticPr fontId="2"/>
  </si>
  <si>
    <t>3位</t>
    <rPh sb="1" eb="2">
      <t>イ</t>
    </rPh>
    <phoneticPr fontId="2"/>
  </si>
  <si>
    <t>⑥</t>
    <phoneticPr fontId="2"/>
  </si>
  <si>
    <t>3試合目</t>
    <rPh sb="1" eb="3">
      <t>シアイ</t>
    </rPh>
    <rPh sb="3" eb="4">
      <t>メ</t>
    </rPh>
    <phoneticPr fontId="2"/>
  </si>
  <si>
    <t>4位</t>
    <rPh sb="1" eb="2">
      <t>イ</t>
    </rPh>
    <phoneticPr fontId="2"/>
  </si>
  <si>
    <t>⑦</t>
    <phoneticPr fontId="2"/>
  </si>
  <si>
    <t>⑧</t>
    <phoneticPr fontId="2"/>
  </si>
  <si>
    <t>5位</t>
    <rPh sb="1" eb="2">
      <t>イ</t>
    </rPh>
    <phoneticPr fontId="2"/>
  </si>
  <si>
    <t>6位</t>
    <rPh sb="1" eb="2">
      <t>イ</t>
    </rPh>
    <phoneticPr fontId="2"/>
  </si>
  <si>
    <t>⑨</t>
    <phoneticPr fontId="2"/>
  </si>
  <si>
    <t>7位</t>
    <rPh sb="1" eb="2">
      <t>イ</t>
    </rPh>
    <phoneticPr fontId="2"/>
  </si>
  <si>
    <t>⑩</t>
    <phoneticPr fontId="2"/>
  </si>
  <si>
    <t>8位</t>
    <rPh sb="1" eb="2">
      <t>イ</t>
    </rPh>
    <phoneticPr fontId="2"/>
  </si>
  <si>
    <t>⑪</t>
    <phoneticPr fontId="2"/>
  </si>
  <si>
    <t>9位</t>
    <rPh sb="1" eb="2">
      <t>イ</t>
    </rPh>
    <phoneticPr fontId="2"/>
  </si>
  <si>
    <t>⑫</t>
    <phoneticPr fontId="2"/>
  </si>
  <si>
    <t>10位</t>
    <rPh sb="2" eb="3">
      <t>イ</t>
    </rPh>
    <phoneticPr fontId="2"/>
  </si>
  <si>
    <t>⑬</t>
    <phoneticPr fontId="2"/>
  </si>
  <si>
    <t>11位</t>
    <rPh sb="2" eb="3">
      <t>イ</t>
    </rPh>
    <phoneticPr fontId="2"/>
  </si>
  <si>
    <t>⑭</t>
    <phoneticPr fontId="2"/>
  </si>
  <si>
    <t>12位</t>
    <rPh sb="2" eb="3">
      <t>イ</t>
    </rPh>
    <phoneticPr fontId="2"/>
  </si>
  <si>
    <t>⑮</t>
    <phoneticPr fontId="2"/>
  </si>
  <si>
    <t>13位</t>
    <rPh sb="2" eb="3">
      <t>イ</t>
    </rPh>
    <phoneticPr fontId="2"/>
  </si>
  <si>
    <t>⑯</t>
    <phoneticPr fontId="2"/>
  </si>
  <si>
    <t>14位</t>
    <rPh sb="2" eb="3">
      <t>イ</t>
    </rPh>
    <phoneticPr fontId="2"/>
  </si>
  <si>
    <t>15位</t>
    <rPh sb="2" eb="3">
      <t>イ</t>
    </rPh>
    <phoneticPr fontId="2"/>
  </si>
  <si>
    <t>5，6試合目</t>
    <rPh sb="3" eb="5">
      <t>シアイ</t>
    </rPh>
    <rPh sb="5" eb="6">
      <t>メ</t>
    </rPh>
    <phoneticPr fontId="2"/>
  </si>
  <si>
    <t>16位</t>
    <rPh sb="2" eb="3">
      <t>イ</t>
    </rPh>
    <phoneticPr fontId="2"/>
  </si>
  <si>
    <t>⑰</t>
    <phoneticPr fontId="2"/>
  </si>
  <si>
    <t>4試合目</t>
    <rPh sb="1" eb="3">
      <t>シアイ</t>
    </rPh>
    <rPh sb="3" eb="4">
      <t>メ</t>
    </rPh>
    <phoneticPr fontId="2"/>
  </si>
  <si>
    <t>⑱</t>
    <phoneticPr fontId="2"/>
  </si>
  <si>
    <t>⑲</t>
    <phoneticPr fontId="2"/>
  </si>
  <si>
    <t>⑳</t>
    <phoneticPr fontId="2"/>
  </si>
  <si>
    <t>㉑</t>
    <phoneticPr fontId="2"/>
  </si>
  <si>
    <t>㉒</t>
    <phoneticPr fontId="2"/>
  </si>
  <si>
    <t>㉓</t>
    <phoneticPr fontId="2"/>
  </si>
  <si>
    <t>㉔</t>
    <phoneticPr fontId="2"/>
  </si>
  <si>
    <t>㉕</t>
    <phoneticPr fontId="2"/>
  </si>
  <si>
    <t>㉖</t>
    <phoneticPr fontId="2"/>
  </si>
  <si>
    <t>㉗</t>
    <phoneticPr fontId="2"/>
  </si>
  <si>
    <t>㉘</t>
    <phoneticPr fontId="2"/>
  </si>
  <si>
    <t>㉙</t>
    <phoneticPr fontId="2"/>
  </si>
  <si>
    <t>㉚</t>
    <phoneticPr fontId="2"/>
  </si>
  <si>
    <t>5試合目</t>
    <rPh sb="1" eb="3">
      <t>シアイ</t>
    </rPh>
    <rPh sb="3" eb="4">
      <t>メ</t>
    </rPh>
    <phoneticPr fontId="2"/>
  </si>
  <si>
    <t>㉛</t>
    <phoneticPr fontId="2"/>
  </si>
  <si>
    <t>㉜</t>
    <phoneticPr fontId="2"/>
  </si>
  <si>
    <t>7，8試合目</t>
    <rPh sb="3" eb="5">
      <t>シアイ</t>
    </rPh>
    <rPh sb="5" eb="6">
      <t>メ</t>
    </rPh>
    <phoneticPr fontId="2"/>
  </si>
  <si>
    <t>㉝</t>
    <phoneticPr fontId="2"/>
  </si>
  <si>
    <t>㉞</t>
    <phoneticPr fontId="2"/>
  </si>
  <si>
    <t>㉟</t>
    <phoneticPr fontId="2"/>
  </si>
  <si>
    <t>㊱</t>
    <phoneticPr fontId="2"/>
  </si>
  <si>
    <t>㊲</t>
    <phoneticPr fontId="2"/>
  </si>
  <si>
    <t>㊳</t>
    <phoneticPr fontId="2"/>
  </si>
  <si>
    <t>㊴</t>
    <phoneticPr fontId="2"/>
  </si>
  <si>
    <t>㊵</t>
    <phoneticPr fontId="2"/>
  </si>
  <si>
    <t>㊶</t>
    <phoneticPr fontId="2"/>
  </si>
  <si>
    <t>6試合目</t>
    <rPh sb="1" eb="3">
      <t>シアイ</t>
    </rPh>
    <rPh sb="3" eb="4">
      <t>メ</t>
    </rPh>
    <phoneticPr fontId="2"/>
  </si>
  <si>
    <t>㊷</t>
    <phoneticPr fontId="2"/>
  </si>
  <si>
    <t>㊸</t>
    <phoneticPr fontId="2"/>
  </si>
  <si>
    <t>㊹</t>
    <phoneticPr fontId="2"/>
  </si>
  <si>
    <t>㊺</t>
    <phoneticPr fontId="2"/>
  </si>
  <si>
    <t>㊻</t>
    <phoneticPr fontId="2"/>
  </si>
  <si>
    <t>㊼</t>
    <phoneticPr fontId="2"/>
  </si>
  <si>
    <t>㊽</t>
    <phoneticPr fontId="2"/>
  </si>
  <si>
    <t>7試合目</t>
    <phoneticPr fontId="2"/>
  </si>
  <si>
    <t>8試合目</t>
    <phoneticPr fontId="2"/>
  </si>
  <si>
    <t>勝ち点</t>
    <rPh sb="0" eb="1">
      <t>カチ</t>
    </rPh>
    <rPh sb="2" eb="3">
      <t>テン</t>
    </rPh>
    <phoneticPr fontId="16"/>
  </si>
  <si>
    <t>総得失点差</t>
    <rPh sb="0" eb="1">
      <t>ソウ</t>
    </rPh>
    <rPh sb="1" eb="5">
      <t>トクシッテンサ</t>
    </rPh>
    <phoneticPr fontId="16"/>
  </si>
  <si>
    <t>麻溝 Ａ</t>
    <phoneticPr fontId="2"/>
  </si>
  <si>
    <t>△×1</t>
  </si>
  <si>
    <t>計</t>
    <rPh sb="0" eb="1">
      <t>ケイ</t>
    </rPh>
    <phoneticPr fontId="2"/>
  </si>
  <si>
    <t>差</t>
    <rPh sb="0" eb="1">
      <t>サ</t>
    </rPh>
    <phoneticPr fontId="2"/>
  </si>
  <si>
    <t>あまぞねす</t>
    <phoneticPr fontId="2"/>
  </si>
  <si>
    <t>ＵＦＣ</t>
    <phoneticPr fontId="2"/>
  </si>
  <si>
    <t>THREE★
STARS Ｂ</t>
    <phoneticPr fontId="2"/>
  </si>
  <si>
    <t>KOGI レッド</t>
  </si>
  <si>
    <t>M−BLOOD
２</t>
    <phoneticPr fontId="2"/>
  </si>
  <si>
    <t>植竹FBC
マリナーズ</t>
    <rPh sb="0" eb="2">
      <t>ウエタケ</t>
    </rPh>
    <phoneticPr fontId="21"/>
  </si>
  <si>
    <t>スマイル</t>
  </si>
  <si>
    <t>JUST A
WAY １</t>
    <phoneticPr fontId="2"/>
  </si>
  <si>
    <t>Shima-ji 
(しまぁーじ)</t>
    <phoneticPr fontId="2"/>
  </si>
  <si>
    <t>ＣＨＡＷＳ</t>
    <phoneticPr fontId="2"/>
  </si>
  <si>
    <t>La vie en
Rose いち</t>
    <phoneticPr fontId="2"/>
  </si>
  <si>
    <t>High-
STANDARD</t>
    <phoneticPr fontId="2"/>
  </si>
  <si>
    <t>La vie en
Rose に</t>
    <phoneticPr fontId="2"/>
  </si>
  <si>
    <t>CLOUD ９
(ナイン)</t>
    <phoneticPr fontId="2"/>
  </si>
  <si>
    <t>オールフリー</t>
  </si>
  <si>
    <t>ＪＯＫＥＲ</t>
    <phoneticPr fontId="2"/>
  </si>
  <si>
    <t>ＡＦＢ</t>
    <phoneticPr fontId="2"/>
  </si>
  <si>
    <t>星が丘FBC
壱</t>
    <rPh sb="0" eb="1">
      <t>ホシ</t>
    </rPh>
    <rPh sb="2" eb="3">
      <t>オカ</t>
    </rPh>
    <rPh sb="7" eb="8">
      <t>イチ</t>
    </rPh>
    <phoneticPr fontId="21"/>
  </si>
  <si>
    <t>KOGI
ホワイト</t>
    <phoneticPr fontId="2"/>
  </si>
  <si>
    <t>THREE★
STARS Ａ</t>
    <phoneticPr fontId="2"/>
  </si>
  <si>
    <t>KOGI 20</t>
  </si>
  <si>
    <t>ゆたぽんＡ</t>
    <phoneticPr fontId="2"/>
  </si>
  <si>
    <t>相模原
大野台</t>
    <rPh sb="0" eb="3">
      <t>サガミハラ</t>
    </rPh>
    <rPh sb="4" eb="7">
      <t>オオノダイ</t>
    </rPh>
    <phoneticPr fontId="21"/>
  </si>
  <si>
    <t>M−BLOOD</t>
    <phoneticPr fontId="2"/>
  </si>
  <si>
    <t>たんぽぽ</t>
  </si>
  <si>
    <t>Vient &amp;
Nexus</t>
    <phoneticPr fontId="2"/>
  </si>
  <si>
    <t>JUST A
WAY ２</t>
    <phoneticPr fontId="2"/>
  </si>
  <si>
    <t>星が丘FBC
弐</t>
    <rPh sb="0" eb="1">
      <t>ホシ</t>
    </rPh>
    <rPh sb="2" eb="3">
      <t>オカ</t>
    </rPh>
    <rPh sb="7" eb="8">
      <t>ニ</t>
    </rPh>
    <phoneticPr fontId="21"/>
  </si>
  <si>
    <t>健康まにあ
Ｚ</t>
    <phoneticPr fontId="2"/>
  </si>
  <si>
    <t>植竹FBC
レッド
ソックス</t>
    <rPh sb="0" eb="2">
      <t>ウエタケ</t>
    </rPh>
    <phoneticPr fontId="21"/>
  </si>
  <si>
    <t>ＧＴ-Ｒ</t>
    <phoneticPr fontId="2"/>
  </si>
  <si>
    <t>チーム名</t>
    <rPh sb="3" eb="4">
      <t>メイ</t>
    </rPh>
    <phoneticPr fontId="16"/>
  </si>
  <si>
    <t>勝ち点</t>
    <rPh sb="0" eb="1">
      <t>カ</t>
    </rPh>
    <rPh sb="2" eb="3">
      <t>テン</t>
    </rPh>
    <phoneticPr fontId="2"/>
  </si>
  <si>
    <t>総得失点差</t>
    <rPh sb="0" eb="1">
      <t>ソウ</t>
    </rPh>
    <rPh sb="1" eb="5">
      <t>トクシッテンサ</t>
    </rPh>
    <phoneticPr fontId="2"/>
  </si>
  <si>
    <t>順　位</t>
    <rPh sb="0" eb="1">
      <t>ジュン</t>
    </rPh>
    <rPh sb="2" eb="3">
      <t>クライ</t>
    </rPh>
    <phoneticPr fontId="16"/>
  </si>
  <si>
    <t>○×3</t>
    <phoneticPr fontId="2"/>
  </si>
  <si>
    <t>総
得点</t>
    <rPh sb="0" eb="1">
      <t>ソウ</t>
    </rPh>
    <rPh sb="2" eb="4">
      <t>トクテン</t>
    </rPh>
    <phoneticPr fontId="2"/>
  </si>
  <si>
    <t>総
失点</t>
    <rPh sb="0" eb="1">
      <t>ソウ</t>
    </rPh>
    <rPh sb="2" eb="4">
      <t>シッテン</t>
    </rPh>
    <phoneticPr fontId="2"/>
  </si>
  <si>
    <t>○×3</t>
  </si>
  <si>
    <t>計</t>
  </si>
  <si>
    <t>総得点</t>
  </si>
  <si>
    <t>総失点</t>
  </si>
  <si>
    <t>点差</t>
  </si>
  <si>
    <t>予選結果順位</t>
    <rPh sb="0" eb="2">
      <t>ヨセン</t>
    </rPh>
    <rPh sb="2" eb="4">
      <t>ケッカ</t>
    </rPh>
    <rPh sb="4" eb="6">
      <t>ジュンイ</t>
    </rPh>
    <phoneticPr fontId="2"/>
  </si>
  <si>
    <t>順位</t>
    <rPh sb="0" eb="2">
      <t>ジュンイ</t>
    </rPh>
    <phoneticPr fontId="2"/>
  </si>
  <si>
    <t>もしもの時の手動用</t>
    <rPh sb="4" eb="5">
      <t>トキ</t>
    </rPh>
    <rPh sb="6" eb="8">
      <t>シュドウ</t>
    </rPh>
    <rPh sb="8" eb="9">
      <t>ヨウ</t>
    </rPh>
    <phoneticPr fontId="2"/>
  </si>
  <si>
    <t>麻溝 Ａ</t>
  </si>
  <si>
    <t>あまぞねす</t>
  </si>
  <si>
    <t>ＵＦＣ</t>
  </si>
  <si>
    <t>THREE★
STARS Ｂ</t>
  </si>
  <si>
    <t>M−BLOOD
２</t>
  </si>
  <si>
    <t>JUST A
WAY １</t>
  </si>
  <si>
    <t>Shima-ji 
(しまぁーじ)</t>
  </si>
  <si>
    <t>ＣＨＡＷＳ</t>
  </si>
  <si>
    <t>La vie en
Rose いち</t>
  </si>
  <si>
    <t>High-
STANDARD</t>
  </si>
  <si>
    <t>La vie en
Rose に</t>
  </si>
  <si>
    <t>CLOUD ９
(ナイン)</t>
  </si>
  <si>
    <t>ＪＯＫＥＲ</t>
  </si>
  <si>
    <t>ＡＦＢ</t>
  </si>
  <si>
    <t>KOGI
ホワイト</t>
  </si>
  <si>
    <t>THREE★
STARS Ａ</t>
  </si>
  <si>
    <t>ゆたぽんＡ</t>
  </si>
  <si>
    <t>M−BLOOD</t>
  </si>
  <si>
    <t>Vient &amp;
Nexus</t>
  </si>
  <si>
    <t>JUST A
WAY ２</t>
  </si>
  <si>
    <t>健康まにあ
Ｚ</t>
  </si>
  <si>
    <t>ＧＴ-Ｒ</t>
  </si>
  <si>
    <t>総
得点</t>
  </si>
  <si>
    <t>総
失点</t>
  </si>
  <si>
    <t>差</t>
  </si>
  <si>
    <t>同点　</t>
    <rPh sb="0" eb="2">
      <t>ドウテン</t>
    </rPh>
    <phoneticPr fontId="2"/>
  </si>
  <si>
    <t>ジャンケン</t>
  </si>
  <si>
    <t>負け順に　</t>
    <rPh sb="0" eb="1">
      <t>マ</t>
    </rPh>
    <rPh sb="2" eb="3">
      <t>ジュン</t>
    </rPh>
    <phoneticPr fontId="2"/>
  </si>
  <si>
    <t>0,1,2…</t>
    <phoneticPr fontId="2"/>
  </si>
  <si>
    <t>順位</t>
    <rPh sb="0" eb="2">
      <t>ジュンイ</t>
    </rPh>
    <phoneticPr fontId="2"/>
  </si>
  <si>
    <t>順位 もしもの時の手動用</t>
    <rPh sb="0" eb="2">
      <t>ジュンイ</t>
    </rPh>
    <rPh sb="7" eb="8">
      <t>トキ</t>
    </rPh>
    <rPh sb="9" eb="11">
      <t>シュドウ</t>
    </rPh>
    <rPh sb="11" eb="12">
      <t>ヨウ</t>
    </rPh>
    <phoneticPr fontId="2"/>
  </si>
  <si>
    <t>ヒロタカ</t>
  </si>
  <si>
    <t>ゆたぽん B</t>
  </si>
  <si>
    <t>セニョリータ</t>
  </si>
  <si>
    <t>KOGI ブルー</t>
  </si>
  <si>
    <t>七転八笑 B</t>
  </si>
  <si>
    <t>どんべえず</t>
  </si>
  <si>
    <t>ＦＢ 相模</t>
  </si>
  <si>
    <t>SHIMADA愛</t>
  </si>
  <si>
    <t>スーパームーン</t>
  </si>
  <si>
    <t>FB×2クラブ</t>
  </si>
  <si>
    <t>ＦＢ愛Ａ</t>
  </si>
  <si>
    <t>七転八笑 A</t>
  </si>
  <si>
    <t>麻溝 B</t>
  </si>
  <si>
    <t>星が丘FBC 参</t>
  </si>
  <si>
    <t>ＩＮＳ</t>
  </si>
  <si>
    <t>フェニックスA</t>
  </si>
  <si>
    <t>麻溝 C</t>
  </si>
  <si>
    <t>役員チーム</t>
  </si>
  <si>
    <t>予選27位</t>
    <rPh sb="0" eb="2">
      <t>ヨセン</t>
    </rPh>
    <rPh sb="4" eb="5">
      <t>イ</t>
    </rPh>
    <phoneticPr fontId="2"/>
  </si>
  <si>
    <t>予選22位</t>
    <rPh sb="0" eb="2">
      <t>ヨセン</t>
    </rPh>
    <rPh sb="4" eb="5">
      <t>イ</t>
    </rPh>
    <phoneticPr fontId="2"/>
  </si>
  <si>
    <t>予選30位</t>
    <phoneticPr fontId="2"/>
  </si>
  <si>
    <t>予選19位</t>
    <phoneticPr fontId="2"/>
  </si>
  <si>
    <t>予選26位</t>
    <phoneticPr fontId="2"/>
  </si>
  <si>
    <t>予選23位</t>
    <phoneticPr fontId="2"/>
  </si>
  <si>
    <t>予選28位</t>
    <phoneticPr fontId="2"/>
  </si>
  <si>
    <t>予選21位</t>
    <phoneticPr fontId="2"/>
  </si>
  <si>
    <t>予選25位</t>
    <phoneticPr fontId="2"/>
  </si>
  <si>
    <t>予選24位</t>
    <phoneticPr fontId="2"/>
  </si>
  <si>
    <t>予選31位</t>
    <phoneticPr fontId="2"/>
  </si>
  <si>
    <t>予選18位</t>
    <phoneticPr fontId="2"/>
  </si>
  <si>
    <t>予選29位</t>
    <phoneticPr fontId="2"/>
  </si>
  <si>
    <t>予選20位</t>
    <phoneticPr fontId="2"/>
  </si>
  <si>
    <t>予選32位</t>
    <phoneticPr fontId="2"/>
  </si>
  <si>
    <t>予選17位</t>
    <phoneticPr fontId="2"/>
  </si>
  <si>
    <t>決勝トーナメント　17～32位決定戦</t>
    <rPh sb="0" eb="2">
      <t>ケッショウ</t>
    </rPh>
    <rPh sb="14" eb="15">
      <t>イ</t>
    </rPh>
    <rPh sb="15" eb="18">
      <t>ケッテイセン</t>
    </rPh>
    <phoneticPr fontId="2"/>
  </si>
  <si>
    <t>決勝トーナメント　優勝～16位決定戦</t>
    <rPh sb="0" eb="2">
      <t>ケッショウ</t>
    </rPh>
    <rPh sb="9" eb="11">
      <t>ユウショウ</t>
    </rPh>
    <rPh sb="14" eb="15">
      <t>イ</t>
    </rPh>
    <rPh sb="15" eb="18">
      <t>ケッテイセン</t>
    </rPh>
    <phoneticPr fontId="2"/>
  </si>
  <si>
    <t>第17回全国ファミリーバドミントン大会東日本会場　試合結果</t>
    <rPh sb="0" eb="1">
      <t>ダイ</t>
    </rPh>
    <rPh sb="3" eb="4">
      <t>カイ</t>
    </rPh>
    <rPh sb="4" eb="6">
      <t>ゼンコク</t>
    </rPh>
    <rPh sb="17" eb="19">
      <t>タイカイ</t>
    </rPh>
    <rPh sb="19" eb="20">
      <t>ヒガシ</t>
    </rPh>
    <rPh sb="20" eb="22">
      <t>ニホン</t>
    </rPh>
    <rPh sb="22" eb="24">
      <t>カイジョウ</t>
    </rPh>
    <rPh sb="25" eb="27">
      <t>シアイ</t>
    </rPh>
    <rPh sb="27" eb="29">
      <t>ケッカ</t>
    </rPh>
    <phoneticPr fontId="2"/>
  </si>
  <si>
    <t>17位</t>
    <rPh sb="2" eb="3">
      <t>イ</t>
    </rPh>
    <phoneticPr fontId="2"/>
  </si>
  <si>
    <t>18位</t>
    <rPh sb="2" eb="3">
      <t>イ</t>
    </rPh>
    <phoneticPr fontId="2"/>
  </si>
  <si>
    <t>19位</t>
    <rPh sb="2" eb="3">
      <t>イ</t>
    </rPh>
    <phoneticPr fontId="2"/>
  </si>
  <si>
    <t>20位</t>
    <rPh sb="2" eb="3">
      <t>イ</t>
    </rPh>
    <phoneticPr fontId="2"/>
  </si>
  <si>
    <t>21位</t>
    <rPh sb="2" eb="3">
      <t>イ</t>
    </rPh>
    <phoneticPr fontId="2"/>
  </si>
  <si>
    <t>22位</t>
    <rPh sb="2" eb="3">
      <t>イ</t>
    </rPh>
    <phoneticPr fontId="2"/>
  </si>
  <si>
    <t>23位</t>
    <rPh sb="2" eb="3">
      <t>イ</t>
    </rPh>
    <phoneticPr fontId="2"/>
  </si>
  <si>
    <t>24位</t>
    <rPh sb="2" eb="3">
      <t>イ</t>
    </rPh>
    <phoneticPr fontId="2"/>
  </si>
  <si>
    <t>25位</t>
    <rPh sb="2" eb="3">
      <t>イ</t>
    </rPh>
    <phoneticPr fontId="2"/>
  </si>
  <si>
    <t>26位</t>
    <rPh sb="2" eb="3">
      <t>イ</t>
    </rPh>
    <phoneticPr fontId="2"/>
  </si>
  <si>
    <t>27位</t>
    <rPh sb="2" eb="3">
      <t>イ</t>
    </rPh>
    <phoneticPr fontId="2"/>
  </si>
  <si>
    <t>28位</t>
    <rPh sb="2" eb="3">
      <t>イ</t>
    </rPh>
    <phoneticPr fontId="2"/>
  </si>
  <si>
    <t>29位</t>
    <rPh sb="2" eb="3">
      <t>イ</t>
    </rPh>
    <phoneticPr fontId="2"/>
  </si>
  <si>
    <t>30位</t>
    <rPh sb="2" eb="3">
      <t>イ</t>
    </rPh>
    <phoneticPr fontId="2"/>
  </si>
  <si>
    <t>31位</t>
    <rPh sb="2" eb="3">
      <t>イ</t>
    </rPh>
    <phoneticPr fontId="2"/>
  </si>
  <si>
    <t>32位</t>
    <rPh sb="2" eb="3">
      <t>イ</t>
    </rPh>
    <phoneticPr fontId="2"/>
  </si>
  <si>
    <t>1位</t>
    <rPh sb="1" eb="2">
      <t>イ</t>
    </rPh>
    <phoneticPr fontId="2"/>
  </si>
  <si>
    <t>オープン2部　1,3コート</t>
    <rPh sb="5" eb="6">
      <t>ブ</t>
    </rPh>
    <phoneticPr fontId="2"/>
  </si>
  <si>
    <t>オープン2部　2,4コート</t>
    <rPh sb="5" eb="6">
      <t>ブ</t>
    </rPh>
    <phoneticPr fontId="2"/>
  </si>
  <si>
    <t>オープン1部　決勝</t>
    <rPh sb="5" eb="6">
      <t>ブ</t>
    </rPh>
    <rPh sb="7" eb="9">
      <t>ケッショウ</t>
    </rPh>
    <phoneticPr fontId="2"/>
  </si>
  <si>
    <t>オープン1部　予選</t>
    <rPh sb="5" eb="6">
      <t>ブ</t>
    </rPh>
    <rPh sb="7" eb="9">
      <t>ヨセン</t>
    </rPh>
    <phoneticPr fontId="2"/>
  </si>
  <si>
    <t>2024.1.28</t>
    <phoneticPr fontId="2"/>
  </si>
  <si>
    <t>富士市立富士川体育館</t>
    <rPh sb="0" eb="2">
      <t>フジ</t>
    </rPh>
    <rPh sb="2" eb="4">
      <t>シリツ</t>
    </rPh>
    <rPh sb="4" eb="7">
      <t>フジカワ</t>
    </rPh>
    <rPh sb="7" eb="10">
      <t>タイイクカン</t>
    </rPh>
    <phoneticPr fontId="2"/>
  </si>
  <si>
    <t>La vie en
Rose に</t>
    <phoneticPr fontId="2"/>
  </si>
  <si>
    <t>THREE★
STARS Ｂ</t>
    <phoneticPr fontId="2"/>
  </si>
  <si>
    <t>Shima-ji 
(しまぁーじ)</t>
    <phoneticPr fontId="2"/>
  </si>
  <si>
    <t>ヒロタカ</t>
    <phoneticPr fontId="2"/>
  </si>
  <si>
    <t>①
1,3</t>
    <phoneticPr fontId="2"/>
  </si>
  <si>
    <t>△×1</t>
    <phoneticPr fontId="2"/>
  </si>
  <si>
    <t>ゆたぽん B</t>
    <phoneticPr fontId="2"/>
  </si>
  <si>
    <t>②
1,3</t>
    <phoneticPr fontId="2"/>
  </si>
  <si>
    <t>セニョリータ</t>
    <phoneticPr fontId="2"/>
  </si>
  <si>
    <t>③
1,3</t>
    <phoneticPr fontId="2"/>
  </si>
  <si>
    <t>KOGI ブルー</t>
    <phoneticPr fontId="16"/>
  </si>
  <si>
    <t>④
1,3</t>
    <phoneticPr fontId="2"/>
  </si>
  <si>
    <t>七転八笑 B</t>
    <phoneticPr fontId="2"/>
  </si>
  <si>
    <t>⑤
1,3</t>
    <phoneticPr fontId="2"/>
  </si>
  <si>
    <t>どんべえず</t>
    <phoneticPr fontId="2"/>
  </si>
  <si>
    <t>⑥
1,3</t>
    <phoneticPr fontId="2"/>
  </si>
  <si>
    <t>ＦＢ 相模</t>
    <phoneticPr fontId="2"/>
  </si>
  <si>
    <t>⑦
1,3</t>
    <phoneticPr fontId="2"/>
  </si>
  <si>
    <t>SHIMADA愛</t>
    <phoneticPr fontId="16"/>
  </si>
  <si>
    <t>⑧
1,3</t>
    <phoneticPr fontId="2"/>
  </si>
  <si>
    <t>スーパームーン</t>
    <phoneticPr fontId="16"/>
  </si>
  <si>
    <t>⑨
1,3</t>
    <phoneticPr fontId="2"/>
  </si>
  <si>
    <t>FB×2クラブ</t>
    <phoneticPr fontId="2"/>
  </si>
  <si>
    <t>①
2,4</t>
    <phoneticPr fontId="2"/>
  </si>
  <si>
    <t>ＦＢ愛Ａ</t>
    <phoneticPr fontId="16"/>
  </si>
  <si>
    <t>②
2,4</t>
    <phoneticPr fontId="2"/>
  </si>
  <si>
    <t>七転八笑 A</t>
    <phoneticPr fontId="16"/>
  </si>
  <si>
    <t>③
2,4</t>
    <phoneticPr fontId="2"/>
  </si>
  <si>
    <t>麻溝 B</t>
    <phoneticPr fontId="16"/>
  </si>
  <si>
    <t>④
2,4</t>
    <phoneticPr fontId="2"/>
  </si>
  <si>
    <t>星が丘FBC 参</t>
    <phoneticPr fontId="16"/>
  </si>
  <si>
    <t>⑤
2,4</t>
    <phoneticPr fontId="2"/>
  </si>
  <si>
    <t>ＩＮＳ</t>
    <phoneticPr fontId="16"/>
  </si>
  <si>
    <t>⑥
2,4</t>
    <phoneticPr fontId="2"/>
  </si>
  <si>
    <t>フェニックスA</t>
    <phoneticPr fontId="16"/>
  </si>
  <si>
    <t>⑦
2,4</t>
    <phoneticPr fontId="2"/>
  </si>
  <si>
    <t>麻溝 C</t>
    <phoneticPr fontId="16"/>
  </si>
  <si>
    <t>⑧
2,4</t>
    <phoneticPr fontId="2"/>
  </si>
  <si>
    <t>役員チーム</t>
    <phoneticPr fontId="16"/>
  </si>
  <si>
    <t>⑨
2,4</t>
    <phoneticPr fontId="2"/>
  </si>
</sst>
</file>

<file path=xl/styles.xml><?xml version="1.0" encoding="utf-8"?>
<styleSheet xmlns="http://schemas.openxmlformats.org/spreadsheetml/2006/main">
  <fonts count="5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20"/>
      <color rgb="FFFF0000"/>
      <name val="BIZ UDPゴシック"/>
      <family val="3"/>
      <charset val="128"/>
    </font>
    <font>
      <sz val="16"/>
      <color theme="1"/>
      <name val="BIZ UDゴシック"/>
      <family val="3"/>
      <charset val="128"/>
    </font>
    <font>
      <sz val="16"/>
      <name val="BIZ UDゴシック"/>
      <family val="3"/>
      <charset val="128"/>
    </font>
    <font>
      <sz val="12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BIZ UD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BIZ UDゴシック"/>
      <family val="3"/>
      <charset val="128"/>
    </font>
    <font>
      <b/>
      <sz val="18"/>
      <name val="BIZ UDPゴシック"/>
      <family val="3"/>
      <charset val="128"/>
    </font>
    <font>
      <sz val="28"/>
      <color theme="1"/>
      <name val="BIZ UDPゴシック"/>
      <family val="3"/>
      <charset val="128"/>
    </font>
    <font>
      <sz val="22"/>
      <color theme="1"/>
      <name val="BIZ UDゴシック"/>
      <family val="3"/>
      <charset val="128"/>
    </font>
    <font>
      <b/>
      <sz val="22"/>
      <color theme="1"/>
      <name val="BIZ UDゴシック"/>
      <family val="3"/>
      <charset val="128"/>
    </font>
    <font>
      <sz val="11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22"/>
      <name val="BIZ UDPゴシック"/>
      <family val="3"/>
      <charset val="128"/>
    </font>
    <font>
      <sz val="16"/>
      <name val="BIZ UDPゴシック"/>
      <family val="3"/>
      <charset val="128"/>
    </font>
    <font>
      <sz val="27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sz val="26"/>
      <name val="BIZ UDPゴシック"/>
      <family val="3"/>
      <charset val="128"/>
    </font>
    <font>
      <b/>
      <sz val="22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7"/>
      <color theme="1"/>
      <name val="BIZ UDPゴシック"/>
      <family val="3"/>
      <charset val="128"/>
    </font>
    <font>
      <sz val="24"/>
      <name val="BIZ UDPゴシック"/>
      <family val="3"/>
      <charset val="128"/>
    </font>
    <font>
      <sz val="28"/>
      <name val="BIZ UDPゴシック"/>
      <family val="3"/>
      <charset val="128"/>
    </font>
    <font>
      <sz val="24"/>
      <color theme="1"/>
      <name val="BIZ UDゴシック"/>
      <family val="3"/>
      <charset val="128"/>
    </font>
    <font>
      <sz val="48"/>
      <color theme="1"/>
      <name val="BIZ UDゴシック"/>
      <family val="3"/>
      <charset val="128"/>
    </font>
    <font>
      <sz val="60"/>
      <color theme="1"/>
      <name val="BIZ UDゴシック"/>
      <family val="3"/>
      <charset val="128"/>
    </font>
    <font>
      <sz val="60"/>
      <name val="BIZ UDゴシック"/>
      <family val="3"/>
      <charset val="128"/>
    </font>
    <font>
      <sz val="22"/>
      <color theme="1"/>
      <name val="Meiryo UI"/>
      <family val="3"/>
      <charset val="128"/>
    </font>
    <font>
      <sz val="11"/>
      <color rgb="FFFFFF00"/>
      <name val="BIZ UDゴシック"/>
      <family val="3"/>
      <charset val="128"/>
    </font>
    <font>
      <sz val="16"/>
      <color rgb="FFFFFF00"/>
      <name val="Meiryo UI"/>
      <family val="3"/>
      <charset val="128"/>
    </font>
    <font>
      <b/>
      <sz val="36"/>
      <color theme="0"/>
      <name val="BIZ UDPゴシック"/>
      <family val="3"/>
      <charset val="128"/>
    </font>
    <font>
      <sz val="60"/>
      <name val="BIZ UDPゴシック"/>
      <family val="3"/>
      <charset val="128"/>
    </font>
    <font>
      <sz val="16"/>
      <color rgb="FFFFFF00"/>
      <name val="BIZ UDPゴシック"/>
      <family val="3"/>
      <charset val="128"/>
    </font>
    <font>
      <sz val="11"/>
      <color rgb="FFFFFF00"/>
      <name val="BIZ UDPゴシック"/>
      <family val="3"/>
      <charset val="128"/>
    </font>
    <font>
      <b/>
      <sz val="26"/>
      <name val="BIZ UDPゴシック"/>
      <family val="3"/>
      <charset val="128"/>
    </font>
    <font>
      <b/>
      <sz val="36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sz val="22"/>
      <color theme="0"/>
      <name val="BIZ UDゴシック"/>
      <family val="3"/>
      <charset val="128"/>
    </font>
    <font>
      <sz val="60"/>
      <color theme="0"/>
      <name val="BIZ UDゴシック"/>
      <family val="3"/>
      <charset val="128"/>
    </font>
    <font>
      <sz val="28"/>
      <color theme="0"/>
      <name val="BIZ UDゴシック"/>
      <family val="3"/>
      <charset val="128"/>
    </font>
    <font>
      <sz val="18"/>
      <color theme="0"/>
      <name val="BIZ UDPゴシック"/>
      <family val="3"/>
      <charset val="128"/>
    </font>
    <font>
      <sz val="14"/>
      <color theme="1"/>
      <name val="BIZ UDゴシック"/>
      <family val="3"/>
      <charset val="128"/>
    </font>
    <font>
      <sz val="22"/>
      <color theme="0"/>
      <name val="HGS創英角ﾎﾟｯﾌﾟ体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rgb="FF51FB15"/>
        <bgColor indexed="64"/>
      </patternFill>
    </fill>
    <fill>
      <patternFill patternType="solid">
        <fgColor rgb="FF4BFB0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rgb="FF4EFB1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AF7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auto="1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14">
    <xf numFmtId="0" fontId="0" fillId="0" borderId="0" xfId="0">
      <alignment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16" xfId="0" applyFont="1" applyBorder="1">
      <alignment vertical="center"/>
    </xf>
    <xf numFmtId="0" fontId="5" fillId="0" borderId="22" xfId="0" applyFont="1" applyBorder="1">
      <alignment vertical="center"/>
    </xf>
    <xf numFmtId="0" fontId="14" fillId="0" borderId="27" xfId="5" applyFont="1" applyBorder="1" applyAlignment="1" applyProtection="1">
      <alignment horizontal="center" vertical="center"/>
      <protection locked="0"/>
    </xf>
    <xf numFmtId="0" fontId="14" fillId="0" borderId="36" xfId="5" applyFont="1" applyBorder="1" applyAlignment="1" applyProtection="1">
      <alignment horizontal="center" vertical="center"/>
      <protection locked="0"/>
    </xf>
    <xf numFmtId="0" fontId="14" fillId="0" borderId="58" xfId="5" applyFont="1" applyBorder="1" applyAlignment="1" applyProtection="1">
      <alignment horizontal="center" vertical="center"/>
      <protection locked="0"/>
    </xf>
    <xf numFmtId="0" fontId="14" fillId="0" borderId="72" xfId="5" applyFont="1" applyBorder="1" applyAlignment="1" applyProtection="1">
      <alignment horizontal="center" vertical="center"/>
      <protection locked="0"/>
    </xf>
    <xf numFmtId="0" fontId="14" fillId="0" borderId="71" xfId="5" applyFont="1" applyBorder="1" applyAlignment="1" applyProtection="1">
      <alignment horizontal="center" vertical="center"/>
      <protection locked="0"/>
    </xf>
    <xf numFmtId="0" fontId="14" fillId="0" borderId="59" xfId="5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8" borderId="28" xfId="6" applyFont="1" applyFill="1" applyBorder="1" applyAlignment="1">
      <alignment horizontal="center" vertical="center"/>
    </xf>
    <xf numFmtId="0" fontId="20" fillId="6" borderId="31" xfId="0" applyFont="1" applyFill="1" applyBorder="1" applyAlignment="1">
      <alignment vertical="center" wrapText="1"/>
    </xf>
    <xf numFmtId="0" fontId="20" fillId="6" borderId="31" xfId="0" applyFont="1" applyFill="1" applyBorder="1">
      <alignment vertical="center"/>
    </xf>
    <xf numFmtId="0" fontId="20" fillId="6" borderId="33" xfId="0" applyFont="1" applyFill="1" applyBorder="1">
      <alignment vertical="center"/>
    </xf>
    <xf numFmtId="0" fontId="14" fillId="3" borderId="34" xfId="6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left"/>
    </xf>
    <xf numFmtId="0" fontId="14" fillId="3" borderId="33" xfId="0" applyFont="1" applyFill="1" applyBorder="1" applyAlignment="1">
      <alignment horizontal="center"/>
    </xf>
    <xf numFmtId="49" fontId="8" fillId="3" borderId="31" xfId="0" applyNumberFormat="1" applyFont="1" applyFill="1" applyBorder="1" applyAlignment="1">
      <alignment horizontal="left"/>
    </xf>
    <xf numFmtId="0" fontId="14" fillId="8" borderId="12" xfId="6" applyFont="1" applyFill="1" applyBorder="1" applyAlignment="1">
      <alignment horizontal="center" vertical="center"/>
    </xf>
    <xf numFmtId="0" fontId="20" fillId="6" borderId="0" xfId="0" applyFont="1" applyFill="1">
      <alignment vertical="center"/>
    </xf>
    <xf numFmtId="0" fontId="20" fillId="6" borderId="39" xfId="0" applyFont="1" applyFill="1" applyBorder="1">
      <alignment vertical="center"/>
    </xf>
    <xf numFmtId="0" fontId="14" fillId="3" borderId="40" xfId="6" applyFont="1" applyFill="1" applyBorder="1" applyAlignment="1">
      <alignment horizontal="center" vertical="center"/>
    </xf>
    <xf numFmtId="49" fontId="8" fillId="3" borderId="38" xfId="0" applyNumberFormat="1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42" xfId="0" applyNumberFormat="1" applyFont="1" applyFill="1" applyBorder="1" applyAlignment="1">
      <alignment horizontal="left" vertical="top"/>
    </xf>
    <xf numFmtId="0" fontId="14" fillId="3" borderId="43" xfId="0" applyFont="1" applyFill="1" applyBorder="1" applyAlignment="1">
      <alignment horizontal="center" vertical="top"/>
    </xf>
    <xf numFmtId="49" fontId="8" fillId="3" borderId="41" xfId="0" applyNumberFormat="1" applyFont="1" applyFill="1" applyBorder="1" applyAlignment="1">
      <alignment horizontal="left" vertical="top"/>
    </xf>
    <xf numFmtId="49" fontId="8" fillId="3" borderId="38" xfId="0" applyNumberFormat="1" applyFont="1" applyFill="1" applyBorder="1" applyAlignment="1">
      <alignment horizontal="left" vertical="top"/>
    </xf>
    <xf numFmtId="0" fontId="8" fillId="3" borderId="39" xfId="0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left" vertical="top"/>
    </xf>
    <xf numFmtId="0" fontId="20" fillId="6" borderId="23" xfId="0" applyFont="1" applyFill="1" applyBorder="1">
      <alignment vertical="center"/>
    </xf>
    <xf numFmtId="0" fontId="20" fillId="6" borderId="48" xfId="0" applyFont="1" applyFill="1" applyBorder="1">
      <alignment vertical="center"/>
    </xf>
    <xf numFmtId="49" fontId="8" fillId="3" borderId="47" xfId="0" applyNumberFormat="1" applyFont="1" applyFill="1" applyBorder="1" applyAlignment="1">
      <alignment horizontal="center" vertical="center"/>
    </xf>
    <xf numFmtId="0" fontId="35" fillId="3" borderId="48" xfId="0" applyFont="1" applyFill="1" applyBorder="1" applyAlignment="1">
      <alignment horizontal="center"/>
    </xf>
    <xf numFmtId="49" fontId="8" fillId="3" borderId="23" xfId="0" applyNumberFormat="1" applyFont="1" applyFill="1" applyBorder="1" applyAlignment="1">
      <alignment horizontal="center" vertical="center"/>
    </xf>
    <xf numFmtId="0" fontId="20" fillId="6" borderId="38" xfId="0" applyFont="1" applyFill="1" applyBorder="1" applyAlignment="1">
      <alignment vertical="center" wrapText="1"/>
    </xf>
    <xf numFmtId="0" fontId="14" fillId="8" borderId="34" xfId="6" applyFont="1" applyFill="1" applyBorder="1" applyAlignment="1">
      <alignment horizontal="center" vertical="center"/>
    </xf>
    <xf numFmtId="0" fontId="14" fillId="3" borderId="22" xfId="6" applyFont="1" applyFill="1" applyBorder="1" applyAlignment="1">
      <alignment horizontal="center" vertical="center"/>
    </xf>
    <xf numFmtId="49" fontId="8" fillId="3" borderId="38" xfId="0" applyNumberFormat="1" applyFont="1" applyFill="1" applyBorder="1" applyAlignment="1">
      <alignment horizontal="left"/>
    </xf>
    <xf numFmtId="0" fontId="14" fillId="3" borderId="39" xfId="0" applyFont="1" applyFill="1" applyBorder="1" applyAlignment="1">
      <alignment horizontal="center"/>
    </xf>
    <xf numFmtId="49" fontId="8" fillId="3" borderId="0" xfId="0" applyNumberFormat="1" applyFont="1" applyFill="1" applyAlignment="1">
      <alignment horizontal="left"/>
    </xf>
    <xf numFmtId="0" fontId="20" fillId="6" borderId="38" xfId="0" applyFont="1" applyFill="1" applyBorder="1">
      <alignment vertical="center"/>
    </xf>
    <xf numFmtId="0" fontId="14" fillId="8" borderId="40" xfId="6" applyFont="1" applyFill="1" applyBorder="1" applyAlignment="1">
      <alignment horizontal="center" vertical="center"/>
    </xf>
    <xf numFmtId="0" fontId="35" fillId="3" borderId="39" xfId="0" applyFont="1" applyFill="1" applyBorder="1" applyAlignment="1">
      <alignment horizontal="center"/>
    </xf>
    <xf numFmtId="0" fontId="20" fillId="6" borderId="30" xfId="0" applyFont="1" applyFill="1" applyBorder="1" applyAlignment="1">
      <alignment vertical="center" wrapText="1"/>
    </xf>
    <xf numFmtId="0" fontId="20" fillId="6" borderId="47" xfId="0" applyFont="1" applyFill="1" applyBorder="1">
      <alignment vertical="center"/>
    </xf>
    <xf numFmtId="0" fontId="14" fillId="8" borderId="6" xfId="6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distributed" vertical="center" indent="1"/>
    </xf>
    <xf numFmtId="0" fontId="38" fillId="5" borderId="24" xfId="0" applyFont="1" applyFill="1" applyBorder="1" applyAlignment="1">
      <alignment horizontal="distributed" vertical="center" justifyLastLine="1"/>
    </xf>
    <xf numFmtId="0" fontId="18" fillId="5" borderId="1" xfId="2" applyFont="1" applyFill="1" applyBorder="1" applyAlignment="1">
      <alignment horizontal="distributed" vertical="center" justifyLastLine="1"/>
    </xf>
    <xf numFmtId="0" fontId="12" fillId="6" borderId="0" xfId="0" applyFont="1" applyFill="1" applyAlignment="1">
      <alignment horizontal="center" vertical="center"/>
    </xf>
    <xf numFmtId="0" fontId="37" fillId="6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0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41" fillId="6" borderId="0" xfId="0" applyFont="1" applyFill="1" applyAlignment="1">
      <alignment horizontal="center" vertical="center"/>
    </xf>
    <xf numFmtId="0" fontId="24" fillId="9" borderId="2" xfId="0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left" vertical="center" indent="1"/>
    </xf>
    <xf numFmtId="0" fontId="39" fillId="6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 indent="1"/>
    </xf>
    <xf numFmtId="0" fontId="4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Protection="1">
      <alignment vertical="center"/>
      <protection locked="0"/>
    </xf>
    <xf numFmtId="0" fontId="6" fillId="0" borderId="37" xfId="5" applyFont="1" applyBorder="1" applyAlignment="1" applyProtection="1">
      <alignment horizontal="center" vertical="center"/>
      <protection locked="0"/>
    </xf>
    <xf numFmtId="0" fontId="6" fillId="0" borderId="14" xfId="5" applyFont="1" applyBorder="1" applyAlignment="1" applyProtection="1">
      <alignment horizontal="center" vertical="center"/>
      <protection locked="0"/>
    </xf>
    <xf numFmtId="0" fontId="22" fillId="0" borderId="0" xfId="0" applyFont="1">
      <alignment vertical="center"/>
    </xf>
    <xf numFmtId="0" fontId="22" fillId="6" borderId="0" xfId="0" applyFont="1" applyFill="1">
      <alignment vertical="center"/>
    </xf>
    <xf numFmtId="0" fontId="25" fillId="0" borderId="24" xfId="2" applyFont="1" applyBorder="1" applyAlignment="1">
      <alignment horizontal="distributed" vertical="center" indent="1"/>
    </xf>
    <xf numFmtId="0" fontId="26" fillId="0" borderId="51" xfId="5" applyFont="1" applyBorder="1" applyAlignment="1">
      <alignment horizontal="center" vertical="center"/>
    </xf>
    <xf numFmtId="0" fontId="25" fillId="0" borderId="25" xfId="2" applyFont="1" applyBorder="1" applyAlignment="1">
      <alignment horizontal="center" vertical="center"/>
    </xf>
    <xf numFmtId="0" fontId="3" fillId="6" borderId="0" xfId="0" applyFont="1" applyFill="1">
      <alignment vertical="center"/>
    </xf>
    <xf numFmtId="0" fontId="29" fillId="5" borderId="30" xfId="5" applyFont="1" applyFill="1" applyBorder="1">
      <alignment vertical="center"/>
    </xf>
    <xf numFmtId="0" fontId="29" fillId="5" borderId="33" xfId="5" applyFont="1" applyFill="1" applyBorder="1">
      <alignment vertical="center"/>
    </xf>
    <xf numFmtId="0" fontId="29" fillId="5" borderId="38" xfId="5" applyFont="1" applyFill="1" applyBorder="1">
      <alignment vertical="center"/>
    </xf>
    <xf numFmtId="0" fontId="29" fillId="5" borderId="39" xfId="5" applyFont="1" applyFill="1" applyBorder="1">
      <alignment vertical="center"/>
    </xf>
    <xf numFmtId="0" fontId="29" fillId="5" borderId="47" xfId="5" applyFont="1" applyFill="1" applyBorder="1">
      <alignment vertical="center"/>
    </xf>
    <xf numFmtId="0" fontId="29" fillId="5" borderId="48" xfId="5" applyFont="1" applyFill="1" applyBorder="1">
      <alignment vertical="center"/>
    </xf>
    <xf numFmtId="0" fontId="25" fillId="0" borderId="24" xfId="2" applyFont="1" applyBorder="1" applyAlignment="1">
      <alignment horizontal="distributed" vertical="center" justifyLastLine="1"/>
    </xf>
    <xf numFmtId="0" fontId="33" fillId="7" borderId="73" xfId="0" applyFont="1" applyFill="1" applyBorder="1" applyAlignment="1">
      <alignment vertical="center" wrapText="1"/>
    </xf>
    <xf numFmtId="0" fontId="33" fillId="7" borderId="62" xfId="0" applyFont="1" applyFill="1" applyBorder="1" applyAlignment="1">
      <alignment vertical="center" wrapText="1"/>
    </xf>
    <xf numFmtId="0" fontId="23" fillId="6" borderId="73" xfId="6" applyFont="1" applyFill="1" applyBorder="1" applyAlignment="1">
      <alignment vertical="center" wrapText="1"/>
    </xf>
    <xf numFmtId="0" fontId="23" fillId="6" borderId="62" xfId="6" applyFont="1" applyFill="1" applyBorder="1">
      <alignment vertical="center"/>
    </xf>
    <xf numFmtId="0" fontId="29" fillId="5" borderId="0" xfId="5" applyFont="1" applyFill="1">
      <alignment vertical="center"/>
    </xf>
    <xf numFmtId="0" fontId="33" fillId="7" borderId="38" xfId="0" applyFont="1" applyFill="1" applyBorder="1" applyAlignment="1">
      <alignment vertical="center" wrapText="1"/>
    </xf>
    <xf numFmtId="0" fontId="33" fillId="7" borderId="39" xfId="0" applyFont="1" applyFill="1" applyBorder="1" applyAlignment="1">
      <alignment vertical="center" wrapText="1"/>
    </xf>
    <xf numFmtId="0" fontId="23" fillId="6" borderId="38" xfId="6" applyFont="1" applyFill="1" applyBorder="1">
      <alignment vertical="center"/>
    </xf>
    <xf numFmtId="0" fontId="23" fillId="6" borderId="39" xfId="6" applyFont="1" applyFill="1" applyBorder="1">
      <alignment vertical="center"/>
    </xf>
    <xf numFmtId="0" fontId="33" fillId="7" borderId="47" xfId="0" applyFont="1" applyFill="1" applyBorder="1" applyAlignment="1">
      <alignment vertical="center" wrapText="1"/>
    </xf>
    <xf numFmtId="0" fontId="33" fillId="7" borderId="48" xfId="0" applyFont="1" applyFill="1" applyBorder="1" applyAlignment="1">
      <alignment vertical="center" wrapText="1"/>
    </xf>
    <xf numFmtId="0" fontId="23" fillId="6" borderId="47" xfId="6" applyFont="1" applyFill="1" applyBorder="1">
      <alignment vertical="center"/>
    </xf>
    <xf numFmtId="0" fontId="23" fillId="6" borderId="48" xfId="6" applyFont="1" applyFill="1" applyBorder="1">
      <alignment vertical="center"/>
    </xf>
    <xf numFmtId="0" fontId="29" fillId="5" borderId="23" xfId="5" applyFont="1" applyFill="1" applyBorder="1">
      <alignment vertical="center"/>
    </xf>
    <xf numFmtId="0" fontId="22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6" fillId="6" borderId="12" xfId="6" applyFont="1" applyFill="1" applyBorder="1" applyAlignment="1">
      <alignment horizontal="center" vertical="center"/>
    </xf>
    <xf numFmtId="0" fontId="6" fillId="6" borderId="40" xfId="6" applyFont="1" applyFill="1" applyBorder="1" applyAlignment="1">
      <alignment horizontal="center" vertical="center"/>
    </xf>
    <xf numFmtId="0" fontId="6" fillId="7" borderId="12" xfId="6" applyFont="1" applyFill="1" applyBorder="1" applyAlignment="1">
      <alignment horizontal="center" vertical="center"/>
    </xf>
    <xf numFmtId="0" fontId="6" fillId="7" borderId="40" xfId="6" applyFont="1" applyFill="1" applyBorder="1" applyAlignment="1">
      <alignment horizontal="center" vertical="center"/>
    </xf>
    <xf numFmtId="0" fontId="44" fillId="6" borderId="0" xfId="0" applyFont="1" applyFill="1">
      <alignment vertical="center"/>
    </xf>
    <xf numFmtId="0" fontId="45" fillId="6" borderId="0" xfId="0" applyFont="1" applyFill="1">
      <alignment vertical="center"/>
    </xf>
    <xf numFmtId="0" fontId="45" fillId="5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5" fillId="6" borderId="0" xfId="2" applyFont="1" applyFill="1" applyAlignment="1">
      <alignment horizontal="distributed" vertical="center" indent="1"/>
    </xf>
    <xf numFmtId="0" fontId="32" fillId="0" borderId="0" xfId="0" applyFont="1" applyAlignment="1">
      <alignment horizontal="left" vertical="center"/>
    </xf>
    <xf numFmtId="0" fontId="32" fillId="5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32" fillId="6" borderId="0" xfId="0" applyFont="1" applyFill="1" applyAlignment="1">
      <alignment horizontal="left" vertical="center"/>
    </xf>
    <xf numFmtId="0" fontId="4" fillId="6" borderId="0" xfId="0" applyFont="1" applyFill="1">
      <alignment vertical="center"/>
    </xf>
    <xf numFmtId="0" fontId="29" fillId="5" borderId="31" xfId="5" applyFont="1" applyFill="1" applyBorder="1">
      <alignment vertical="center"/>
    </xf>
    <xf numFmtId="0" fontId="23" fillId="6" borderId="60" xfId="6" applyFont="1" applyFill="1" applyBorder="1">
      <alignment vertical="center"/>
    </xf>
    <xf numFmtId="0" fontId="23" fillId="6" borderId="0" xfId="6" applyFont="1" applyFill="1">
      <alignment vertical="center"/>
    </xf>
    <xf numFmtId="0" fontId="23" fillId="6" borderId="23" xfId="6" applyFont="1" applyFill="1" applyBorder="1">
      <alignment vertical="center"/>
    </xf>
    <xf numFmtId="0" fontId="33" fillId="7" borderId="60" xfId="0" applyFont="1" applyFill="1" applyBorder="1" applyAlignment="1">
      <alignment vertical="center" wrapText="1"/>
    </xf>
    <xf numFmtId="0" fontId="33" fillId="7" borderId="0" xfId="0" applyFont="1" applyFill="1" applyAlignment="1">
      <alignment vertical="center" wrapText="1"/>
    </xf>
    <xf numFmtId="0" fontId="33" fillId="7" borderId="23" xfId="0" applyFont="1" applyFill="1" applyBorder="1" applyAlignment="1">
      <alignment vertical="center" wrapText="1"/>
    </xf>
    <xf numFmtId="0" fontId="23" fillId="6" borderId="60" xfId="6" applyFont="1" applyFill="1" applyBorder="1" applyAlignment="1">
      <alignment vertical="center" wrapText="1"/>
    </xf>
    <xf numFmtId="0" fontId="22" fillId="5" borderId="38" xfId="0" applyFont="1" applyFill="1" applyBorder="1">
      <alignment vertical="center"/>
    </xf>
    <xf numFmtId="0" fontId="22" fillId="5" borderId="39" xfId="0" applyFont="1" applyFill="1" applyBorder="1">
      <alignment vertical="center"/>
    </xf>
    <xf numFmtId="0" fontId="32" fillId="0" borderId="67" xfId="0" applyFont="1" applyBorder="1" applyAlignment="1" applyProtection="1">
      <alignment horizontal="left" vertical="center"/>
      <protection locked="0"/>
    </xf>
    <xf numFmtId="0" fontId="32" fillId="0" borderId="88" xfId="0" applyFont="1" applyBorder="1" applyAlignment="1" applyProtection="1">
      <alignment horizontal="left" vertical="center"/>
      <protection locked="0"/>
    </xf>
    <xf numFmtId="0" fontId="32" fillId="0" borderId="79" xfId="0" applyFont="1" applyBorder="1" applyAlignment="1" applyProtection="1">
      <alignment horizontal="left" vertical="center"/>
      <protection locked="0"/>
    </xf>
    <xf numFmtId="0" fontId="32" fillId="6" borderId="0" xfId="0" applyFont="1" applyFill="1" applyProtection="1">
      <alignment vertical="center"/>
      <protection locked="0"/>
    </xf>
    <xf numFmtId="0" fontId="6" fillId="9" borderId="56" xfId="0" applyFont="1" applyFill="1" applyBorder="1" applyAlignment="1">
      <alignment horizontal="center" vertical="center"/>
    </xf>
    <xf numFmtId="0" fontId="32" fillId="9" borderId="67" xfId="0" applyFont="1" applyFill="1" applyBorder="1" applyAlignment="1">
      <alignment horizontal="left" vertical="center"/>
    </xf>
    <xf numFmtId="0" fontId="6" fillId="9" borderId="57" xfId="0" applyFont="1" applyFill="1" applyBorder="1" applyAlignment="1">
      <alignment horizontal="center" vertical="center"/>
    </xf>
    <xf numFmtId="0" fontId="32" fillId="9" borderId="88" xfId="0" applyFont="1" applyFill="1" applyBorder="1" applyAlignment="1">
      <alignment horizontal="left" vertical="center"/>
    </xf>
    <xf numFmtId="0" fontId="6" fillId="9" borderId="65" xfId="0" applyFont="1" applyFill="1" applyBorder="1" applyAlignment="1">
      <alignment horizontal="center" vertical="center"/>
    </xf>
    <xf numFmtId="0" fontId="32" fillId="9" borderId="79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6" fillId="6" borderId="0" xfId="0" applyFont="1" applyFill="1" applyAlignment="1">
      <alignment horizontal="left"/>
    </xf>
    <xf numFmtId="0" fontId="3" fillId="6" borderId="0" xfId="0" applyFont="1" applyFill="1" applyAlignment="1">
      <alignment horizontal="distributed" vertical="center"/>
    </xf>
    <xf numFmtId="0" fontId="3" fillId="6" borderId="0" xfId="0" applyFont="1" applyFill="1" applyAlignment="1">
      <alignment horizontal="distributed" vertical="center" justifyLastLine="1"/>
    </xf>
    <xf numFmtId="0" fontId="5" fillId="6" borderId="1" xfId="0" applyFont="1" applyFill="1" applyBorder="1" applyAlignment="1">
      <alignment horizontal="distributed" vertical="center" justifyLastLine="1"/>
    </xf>
    <xf numFmtId="0" fontId="4" fillId="6" borderId="0" xfId="0" applyFont="1" applyFill="1" applyAlignment="1">
      <alignment vertical="center" wrapText="1"/>
    </xf>
    <xf numFmtId="0" fontId="3" fillId="6" borderId="5" xfId="0" applyFont="1" applyFill="1" applyBorder="1" applyAlignment="1">
      <alignment horizontal="distributed" vertical="center" indent="1"/>
    </xf>
    <xf numFmtId="0" fontId="3" fillId="6" borderId="11" xfId="0" applyFont="1" applyFill="1" applyBorder="1" applyAlignment="1">
      <alignment horizontal="distributed" vertical="center" justifyLastLine="1"/>
    </xf>
    <xf numFmtId="0" fontId="3" fillId="6" borderId="11" xfId="0" applyFont="1" applyFill="1" applyBorder="1" applyAlignment="1">
      <alignment horizontal="distributed" vertical="center" indent="1"/>
    </xf>
    <xf numFmtId="0" fontId="3" fillId="6" borderId="17" xfId="0" applyFont="1" applyFill="1" applyBorder="1" applyAlignment="1">
      <alignment horizontal="distributed" vertical="center" justifyLastLine="1"/>
    </xf>
    <xf numFmtId="0" fontId="48" fillId="6" borderId="0" xfId="0" applyFont="1" applyFill="1" applyAlignment="1">
      <alignment horizontal="center" vertical="center"/>
    </xf>
    <xf numFmtId="0" fontId="5" fillId="6" borderId="0" xfId="0" applyFont="1" applyFill="1">
      <alignment vertical="center"/>
    </xf>
    <xf numFmtId="0" fontId="5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 wrapText="1"/>
    </xf>
    <xf numFmtId="0" fontId="5" fillId="14" borderId="9" xfId="0" applyFont="1" applyFill="1" applyBorder="1" applyAlignment="1">
      <alignment horizontal="left" vertical="center"/>
    </xf>
    <xf numFmtId="0" fontId="5" fillId="14" borderId="60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left" vertical="center"/>
    </xf>
    <xf numFmtId="0" fontId="10" fillId="6" borderId="0" xfId="1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5" fillId="2" borderId="89" xfId="0" applyFont="1" applyFill="1" applyBorder="1" applyAlignment="1">
      <alignment horizontal="left" vertical="center"/>
    </xf>
    <xf numFmtId="0" fontId="5" fillId="2" borderId="90" xfId="0" applyFont="1" applyFill="1" applyBorder="1" applyAlignment="1">
      <alignment horizontal="left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>
      <alignment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>
      <alignment vertical="center"/>
    </xf>
    <xf numFmtId="0" fontId="5" fillId="0" borderId="91" xfId="0" applyFont="1" applyBorder="1" applyAlignment="1">
      <alignment horizontal="center" vertical="center" wrapText="1"/>
    </xf>
    <xf numFmtId="0" fontId="49" fillId="5" borderId="95" xfId="0" applyFont="1" applyFill="1" applyBorder="1" applyAlignment="1">
      <alignment horizontal="distributed" vertical="center" indent="1"/>
    </xf>
    <xf numFmtId="0" fontId="50" fillId="5" borderId="96" xfId="0" applyFont="1" applyFill="1" applyBorder="1" applyAlignment="1">
      <alignment horizontal="distributed" vertical="center" justifyLastLine="1"/>
    </xf>
    <xf numFmtId="0" fontId="52" fillId="5" borderId="97" xfId="2" applyFont="1" applyFill="1" applyBorder="1" applyAlignment="1">
      <alignment horizontal="distributed" vertical="center" justifyLastLine="1"/>
    </xf>
    <xf numFmtId="0" fontId="24" fillId="6" borderId="8" xfId="0" applyFont="1" applyFill="1" applyBorder="1" applyAlignment="1">
      <alignment horizontal="left" vertical="center" indent="1"/>
    </xf>
    <xf numFmtId="0" fontId="24" fillId="6" borderId="6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53" fillId="0" borderId="0" xfId="0" applyFont="1">
      <alignment vertical="center"/>
    </xf>
    <xf numFmtId="0" fontId="53" fillId="0" borderId="0" xfId="0" applyFont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 indent="2"/>
    </xf>
    <xf numFmtId="0" fontId="0" fillId="0" borderId="0" xfId="0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32" xfId="0" applyFont="1" applyBorder="1" applyAlignment="1">
      <alignment horizontal="left" vertical="center" indent="1"/>
    </xf>
    <xf numFmtId="0" fontId="53" fillId="0" borderId="14" xfId="0" applyFont="1" applyBorder="1" applyAlignment="1">
      <alignment horizontal="left" vertical="center" indent="1"/>
    </xf>
    <xf numFmtId="0" fontId="53" fillId="0" borderId="20" xfId="0" applyFont="1" applyBorder="1" applyAlignment="1">
      <alignment horizontal="left" vertical="center" indent="1"/>
    </xf>
    <xf numFmtId="0" fontId="46" fillId="6" borderId="0" xfId="0" applyFont="1" applyFill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justifyLastLine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48" fillId="6" borderId="6" xfId="0" applyFont="1" applyFill="1" applyBorder="1" applyAlignment="1">
      <alignment horizontal="center" vertical="center" wrapText="1"/>
    </xf>
    <xf numFmtId="0" fontId="48" fillId="6" borderId="7" xfId="0" applyFont="1" applyFill="1" applyBorder="1" applyAlignment="1">
      <alignment horizontal="center" vertical="center" wrapText="1"/>
    </xf>
    <xf numFmtId="0" fontId="48" fillId="6" borderId="7" xfId="0" applyFont="1" applyFill="1" applyBorder="1" applyAlignment="1">
      <alignment horizontal="center" vertical="center"/>
    </xf>
    <xf numFmtId="0" fontId="48" fillId="6" borderId="8" xfId="0" applyFont="1" applyFill="1" applyBorder="1" applyAlignment="1">
      <alignment horizontal="center" vertical="center"/>
    </xf>
    <xf numFmtId="0" fontId="37" fillId="6" borderId="26" xfId="0" applyFont="1" applyFill="1" applyBorder="1" applyAlignment="1">
      <alignment horizontal="center" vertical="center"/>
    </xf>
    <xf numFmtId="0" fontId="37" fillId="6" borderId="35" xfId="0" applyFont="1" applyFill="1" applyBorder="1" applyAlignment="1">
      <alignment horizontal="center" vertical="center"/>
    </xf>
    <xf numFmtId="0" fontId="37" fillId="6" borderId="44" xfId="0" applyFont="1" applyFill="1" applyBorder="1" applyAlignment="1">
      <alignment horizontal="center" vertical="center"/>
    </xf>
    <xf numFmtId="0" fontId="36" fillId="3" borderId="35" xfId="0" applyFont="1" applyFill="1" applyBorder="1" applyAlignment="1">
      <alignment horizontal="center" vertical="center"/>
    </xf>
    <xf numFmtId="0" fontId="36" fillId="3" borderId="44" xfId="0" applyFont="1" applyFill="1" applyBorder="1" applyAlignment="1">
      <alignment horizontal="center" vertical="center"/>
    </xf>
    <xf numFmtId="0" fontId="36" fillId="3" borderId="26" xfId="0" applyFont="1" applyFill="1" applyBorder="1" applyAlignment="1">
      <alignment horizontal="center" vertical="center"/>
    </xf>
    <xf numFmtId="0" fontId="14" fillId="3" borderId="36" xfId="5" applyFont="1" applyFill="1" applyBorder="1" applyAlignment="1">
      <alignment horizontal="center" vertical="center"/>
    </xf>
    <xf numFmtId="0" fontId="14" fillId="3" borderId="71" xfId="5" applyFont="1" applyFill="1" applyBorder="1" applyAlignment="1">
      <alignment horizontal="center" vertical="center"/>
    </xf>
    <xf numFmtId="0" fontId="14" fillId="3" borderId="68" xfId="5" applyFont="1" applyFill="1" applyBorder="1" applyAlignment="1">
      <alignment horizontal="center" vertical="center"/>
    </xf>
    <xf numFmtId="0" fontId="14" fillId="3" borderId="69" xfId="5" applyFont="1" applyFill="1" applyBorder="1" applyAlignment="1">
      <alignment horizontal="center" vertical="center"/>
    </xf>
    <xf numFmtId="0" fontId="14" fillId="8" borderId="68" xfId="5" applyFont="1" applyFill="1" applyBorder="1" applyAlignment="1">
      <alignment horizontal="center" vertical="center"/>
    </xf>
    <xf numFmtId="0" fontId="14" fillId="8" borderId="69" xfId="5" applyFont="1" applyFill="1" applyBorder="1" applyAlignment="1">
      <alignment horizontal="center" vertical="center"/>
    </xf>
    <xf numFmtId="0" fontId="14" fillId="3" borderId="45" xfId="5" applyFont="1" applyFill="1" applyBorder="1" applyAlignment="1">
      <alignment horizontal="center" vertical="center"/>
    </xf>
    <xf numFmtId="0" fontId="19" fillId="6" borderId="26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/>
    </xf>
    <xf numFmtId="0" fontId="52" fillId="5" borderId="96" xfId="2" applyFont="1" applyFill="1" applyBorder="1" applyAlignment="1">
      <alignment horizontal="center" vertical="center" shrinkToFit="1"/>
    </xf>
    <xf numFmtId="0" fontId="19" fillId="6" borderId="26" xfId="0" applyFont="1" applyFill="1" applyBorder="1" applyAlignment="1">
      <alignment horizontal="distributed" vertical="center" indent="3"/>
    </xf>
    <xf numFmtId="0" fontId="19" fillId="6" borderId="35" xfId="0" applyFont="1" applyFill="1" applyBorder="1" applyAlignment="1">
      <alignment horizontal="distributed" vertical="center" indent="3"/>
    </xf>
    <xf numFmtId="0" fontId="19" fillId="6" borderId="44" xfId="0" applyFont="1" applyFill="1" applyBorder="1" applyAlignment="1">
      <alignment horizontal="distributed" vertical="center" indent="3"/>
    </xf>
    <xf numFmtId="0" fontId="14" fillId="8" borderId="70" xfId="5" applyFont="1" applyFill="1" applyBorder="1" applyAlignment="1">
      <alignment horizontal="center" vertical="center"/>
    </xf>
    <xf numFmtId="0" fontId="14" fillId="8" borderId="71" xfId="5" applyFont="1" applyFill="1" applyBorder="1" applyAlignment="1">
      <alignment horizontal="center" vertical="center"/>
    </xf>
    <xf numFmtId="0" fontId="14" fillId="8" borderId="36" xfId="5" applyFont="1" applyFill="1" applyBorder="1" applyAlignment="1">
      <alignment horizontal="center" vertical="center"/>
    </xf>
    <xf numFmtId="0" fontId="14" fillId="3" borderId="60" xfId="5" applyFont="1" applyFill="1" applyBorder="1" applyAlignment="1">
      <alignment horizontal="center" vertical="center"/>
    </xf>
    <xf numFmtId="0" fontId="14" fillId="3" borderId="62" xfId="5" applyFont="1" applyFill="1" applyBorder="1" applyAlignment="1">
      <alignment horizontal="center" vertical="center"/>
    </xf>
    <xf numFmtId="0" fontId="51" fillId="5" borderId="96" xfId="0" applyFont="1" applyFill="1" applyBorder="1" applyAlignment="1">
      <alignment horizontal="distributed" vertical="center" justifyLastLine="1"/>
    </xf>
    <xf numFmtId="0" fontId="52" fillId="5" borderId="96" xfId="2" applyFont="1" applyFill="1" applyBorder="1" applyAlignment="1">
      <alignment horizontal="distributed" vertical="center" justifyLastLine="1" shrinkToFit="1"/>
    </xf>
    <xf numFmtId="0" fontId="19" fillId="6" borderId="26" xfId="0" applyFont="1" applyFill="1" applyBorder="1" applyAlignment="1">
      <alignment horizontal="center" vertical="center" wrapText="1"/>
    </xf>
    <xf numFmtId="0" fontId="14" fillId="8" borderId="45" xfId="5" applyFont="1" applyFill="1" applyBorder="1" applyAlignment="1">
      <alignment horizontal="center" vertical="center"/>
    </xf>
    <xf numFmtId="0" fontId="18" fillId="5" borderId="1" xfId="2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distributed" vertical="center" justifyLastLine="1"/>
    </xf>
    <xf numFmtId="0" fontId="17" fillId="5" borderId="24" xfId="0" applyFont="1" applyFill="1" applyBorder="1" applyAlignment="1">
      <alignment horizontal="distributed" vertical="center" justifyLastLine="1"/>
    </xf>
    <xf numFmtId="0" fontId="17" fillId="5" borderId="25" xfId="0" applyFont="1" applyFill="1" applyBorder="1" applyAlignment="1">
      <alignment horizontal="distributed" vertical="center" justifyLastLine="1"/>
    </xf>
    <xf numFmtId="0" fontId="18" fillId="5" borderId="25" xfId="2" applyFont="1" applyFill="1" applyBorder="1" applyAlignment="1">
      <alignment horizontal="distributed" vertical="center" justifyLastLine="1" shrinkToFit="1"/>
    </xf>
    <xf numFmtId="0" fontId="18" fillId="5" borderId="1" xfId="2" applyFont="1" applyFill="1" applyBorder="1" applyAlignment="1">
      <alignment horizontal="distributed" vertical="center" justifyLastLine="1" shrinkToFit="1"/>
    </xf>
    <xf numFmtId="0" fontId="14" fillId="3" borderId="70" xfId="5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distributed" vertical="center" indent="6"/>
    </xf>
    <xf numFmtId="0" fontId="6" fillId="6" borderId="23" xfId="0" applyFont="1" applyFill="1" applyBorder="1" applyAlignment="1">
      <alignment horizontal="center" vertical="center"/>
    </xf>
    <xf numFmtId="0" fontId="47" fillId="9" borderId="2" xfId="5" applyFont="1" applyFill="1" applyBorder="1" applyAlignment="1">
      <alignment horizontal="center" vertical="center"/>
    </xf>
    <xf numFmtId="0" fontId="47" fillId="9" borderId="51" xfId="5" applyFont="1" applyFill="1" applyBorder="1" applyAlignment="1">
      <alignment horizontal="center" vertical="center"/>
    </xf>
    <xf numFmtId="0" fontId="47" fillId="9" borderId="56" xfId="5" applyFont="1" applyFill="1" applyBorder="1" applyAlignment="1">
      <alignment horizontal="center" vertical="center"/>
    </xf>
    <xf numFmtId="0" fontId="47" fillId="9" borderId="66" xfId="5" applyFont="1" applyFill="1" applyBorder="1" applyAlignment="1">
      <alignment horizontal="center" vertical="center"/>
    </xf>
    <xf numFmtId="0" fontId="47" fillId="9" borderId="4" xfId="5" applyFont="1" applyFill="1" applyBorder="1" applyAlignment="1">
      <alignment horizontal="center" vertical="center"/>
    </xf>
    <xf numFmtId="0" fontId="47" fillId="9" borderId="52" xfId="5" applyFont="1" applyFill="1" applyBorder="1" applyAlignment="1">
      <alignment horizontal="center" vertical="center"/>
    </xf>
    <xf numFmtId="0" fontId="47" fillId="10" borderId="2" xfId="5" applyFont="1" applyFill="1" applyBorder="1" applyAlignment="1">
      <alignment horizontal="center" vertical="center"/>
    </xf>
    <xf numFmtId="0" fontId="47" fillId="10" borderId="51" xfId="5" applyFont="1" applyFill="1" applyBorder="1" applyAlignment="1">
      <alignment horizontal="center" vertical="center"/>
    </xf>
    <xf numFmtId="0" fontId="47" fillId="10" borderId="4" xfId="5" applyFont="1" applyFill="1" applyBorder="1" applyAlignment="1">
      <alignment horizontal="center" vertical="center"/>
    </xf>
    <xf numFmtId="0" fontId="30" fillId="7" borderId="34" xfId="5" applyFont="1" applyFill="1" applyBorder="1" applyAlignment="1">
      <alignment horizontal="center" vertical="center" wrapText="1"/>
    </xf>
    <xf numFmtId="0" fontId="31" fillId="7" borderId="29" xfId="5" applyFont="1" applyFill="1" applyBorder="1" applyAlignment="1">
      <alignment horizontal="center" vertical="center"/>
    </xf>
    <xf numFmtId="0" fontId="30" fillId="7" borderId="28" xfId="5" applyFont="1" applyFill="1" applyBorder="1" applyAlignment="1">
      <alignment horizontal="center" vertical="center" wrapText="1"/>
    </xf>
    <xf numFmtId="0" fontId="31" fillId="7" borderId="32" xfId="5" applyFont="1" applyFill="1" applyBorder="1" applyAlignment="1">
      <alignment horizontal="center" vertical="center"/>
    </xf>
    <xf numFmtId="0" fontId="28" fillId="6" borderId="28" xfId="5" applyFont="1" applyFill="1" applyBorder="1" applyAlignment="1">
      <alignment horizontal="center" vertical="center"/>
    </xf>
    <xf numFmtId="0" fontId="28" fillId="6" borderId="32" xfId="5" applyFont="1" applyFill="1" applyBorder="1" applyAlignment="1">
      <alignment horizontal="center" vertical="center"/>
    </xf>
    <xf numFmtId="0" fontId="28" fillId="6" borderId="29" xfId="5" applyFont="1" applyFill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47" fillId="10" borderId="52" xfId="5" applyFont="1" applyFill="1" applyBorder="1" applyAlignment="1">
      <alignment horizontal="center" vertical="center"/>
    </xf>
    <xf numFmtId="0" fontId="47" fillId="10" borderId="75" xfId="5" applyFont="1" applyFill="1" applyBorder="1" applyAlignment="1">
      <alignment horizontal="center" vertical="center"/>
    </xf>
    <xf numFmtId="0" fontId="47" fillId="10" borderId="67" xfId="5" applyFont="1" applyFill="1" applyBorder="1" applyAlignment="1">
      <alignment horizontal="center" vertical="center"/>
    </xf>
    <xf numFmtId="0" fontId="6" fillId="6" borderId="12" xfId="5" applyFont="1" applyFill="1" applyBorder="1" applyAlignment="1">
      <alignment horizontal="center" vertical="center"/>
    </xf>
    <xf numFmtId="0" fontId="6" fillId="6" borderId="14" xfId="5" applyFont="1" applyFill="1" applyBorder="1" applyAlignment="1">
      <alignment horizontal="center" vertical="center"/>
    </xf>
    <xf numFmtId="0" fontId="6" fillId="6" borderId="18" xfId="5" applyFont="1" applyFill="1" applyBorder="1" applyAlignment="1">
      <alignment horizontal="center" vertical="center"/>
    </xf>
    <xf numFmtId="0" fontId="6" fillId="6" borderId="20" xfId="5" applyFont="1" applyFill="1" applyBorder="1" applyAlignment="1">
      <alignment horizontal="center" vertical="center"/>
    </xf>
    <xf numFmtId="0" fontId="3" fillId="13" borderId="75" xfId="0" applyFont="1" applyFill="1" applyBorder="1" applyAlignment="1">
      <alignment horizontal="center" vertical="center"/>
    </xf>
    <xf numFmtId="0" fontId="3" fillId="13" borderId="22" xfId="0" applyFont="1" applyFill="1" applyBorder="1" applyAlignment="1">
      <alignment horizontal="center" vertical="center"/>
    </xf>
    <xf numFmtId="0" fontId="32" fillId="13" borderId="56" xfId="0" applyFont="1" applyFill="1" applyBorder="1" applyAlignment="1">
      <alignment horizontal="center" vertical="center" wrapText="1"/>
    </xf>
    <xf numFmtId="0" fontId="32" fillId="13" borderId="6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76" xfId="0" applyFont="1" applyFill="1" applyBorder="1" applyAlignment="1">
      <alignment horizontal="center" vertical="center"/>
    </xf>
    <xf numFmtId="0" fontId="32" fillId="13" borderId="61" xfId="0" applyFont="1" applyFill="1" applyBorder="1" applyAlignment="1">
      <alignment horizontal="center" vertical="top" wrapText="1"/>
    </xf>
    <xf numFmtId="0" fontId="32" fillId="13" borderId="63" xfId="0" applyFont="1" applyFill="1" applyBorder="1" applyAlignment="1">
      <alignment horizontal="center" vertical="top"/>
    </xf>
    <xf numFmtId="0" fontId="6" fillId="7" borderId="10" xfId="5" applyFont="1" applyFill="1" applyBorder="1" applyAlignment="1">
      <alignment horizontal="center" vertical="center"/>
    </xf>
    <xf numFmtId="0" fontId="6" fillId="7" borderId="77" xfId="5" applyFont="1" applyFill="1" applyBorder="1" applyAlignment="1">
      <alignment horizontal="center" vertical="center"/>
    </xf>
    <xf numFmtId="0" fontId="6" fillId="7" borderId="18" xfId="5" applyFont="1" applyFill="1" applyBorder="1" applyAlignment="1">
      <alignment horizontal="center" vertical="center"/>
    </xf>
    <xf numFmtId="0" fontId="6" fillId="7" borderId="20" xfId="5" applyFont="1" applyFill="1" applyBorder="1" applyAlignment="1">
      <alignment horizontal="center" vertical="center"/>
    </xf>
    <xf numFmtId="0" fontId="24" fillId="13" borderId="16" xfId="0" applyFont="1" applyFill="1" applyBorder="1" applyAlignment="1">
      <alignment horizontal="center" vertical="center"/>
    </xf>
    <xf numFmtId="0" fontId="24" fillId="13" borderId="50" xfId="0" applyFont="1" applyFill="1" applyBorder="1" applyAlignment="1">
      <alignment horizontal="center" vertical="center"/>
    </xf>
    <xf numFmtId="0" fontId="24" fillId="13" borderId="64" xfId="0" applyFont="1" applyFill="1" applyBorder="1" applyAlignment="1">
      <alignment horizontal="center" vertical="center"/>
    </xf>
    <xf numFmtId="0" fontId="24" fillId="13" borderId="65" xfId="0" applyFont="1" applyFill="1" applyBorder="1" applyAlignment="1">
      <alignment horizontal="center" vertical="center"/>
    </xf>
    <xf numFmtId="0" fontId="6" fillId="7" borderId="40" xfId="5" applyFont="1" applyFill="1" applyBorder="1" applyAlignment="1">
      <alignment horizontal="center" vertical="center"/>
    </xf>
    <xf numFmtId="0" fontId="6" fillId="7" borderId="14" xfId="5" applyFont="1" applyFill="1" applyBorder="1" applyAlignment="1">
      <alignment horizontal="center" vertical="center"/>
    </xf>
    <xf numFmtId="0" fontId="6" fillId="7" borderId="12" xfId="5" applyFont="1" applyFill="1" applyBorder="1" applyAlignment="1">
      <alignment horizontal="center" vertical="center"/>
    </xf>
    <xf numFmtId="0" fontId="28" fillId="6" borderId="34" xfId="5" applyFont="1" applyFill="1" applyBorder="1" applyAlignment="1">
      <alignment horizontal="center" vertical="center"/>
    </xf>
    <xf numFmtId="0" fontId="27" fillId="0" borderId="56" xfId="2" applyFont="1" applyBorder="1" applyAlignment="1">
      <alignment horizontal="distributed" vertical="center" wrapText="1" indent="2"/>
    </xf>
    <xf numFmtId="0" fontId="27" fillId="0" borderId="57" xfId="2" applyFont="1" applyBorder="1" applyAlignment="1">
      <alignment horizontal="distributed" vertical="center" wrapText="1" indent="2"/>
    </xf>
    <xf numFmtId="0" fontId="27" fillId="0" borderId="65" xfId="2" applyFont="1" applyBorder="1" applyAlignment="1">
      <alignment horizontal="distributed" vertical="center" wrapText="1" indent="2"/>
    </xf>
    <xf numFmtId="0" fontId="30" fillId="7" borderId="75" xfId="5" applyFont="1" applyFill="1" applyBorder="1" applyAlignment="1">
      <alignment horizontal="center" vertical="center" wrapText="1"/>
    </xf>
    <xf numFmtId="0" fontId="31" fillId="7" borderId="66" xfId="5" applyFont="1" applyFill="1" applyBorder="1" applyAlignment="1">
      <alignment horizontal="center" vertical="center"/>
    </xf>
    <xf numFmtId="0" fontId="42" fillId="11" borderId="80" xfId="5" applyFont="1" applyFill="1" applyBorder="1" applyAlignment="1">
      <alignment horizontal="center" vertical="center" wrapText="1" justifyLastLine="1"/>
    </xf>
    <xf numFmtId="0" fontId="42" fillId="11" borderId="81" xfId="5" applyFont="1" applyFill="1" applyBorder="1" applyAlignment="1">
      <alignment horizontal="center" vertical="center" justifyLastLine="1"/>
    </xf>
    <xf numFmtId="0" fontId="6" fillId="6" borderId="46" xfId="5" applyFont="1" applyFill="1" applyBorder="1" applyAlignment="1">
      <alignment horizontal="center" vertical="center"/>
    </xf>
    <xf numFmtId="0" fontId="6" fillId="6" borderId="37" xfId="5" applyFont="1" applyFill="1" applyBorder="1" applyAlignment="1">
      <alignment horizontal="center" vertical="center"/>
    </xf>
    <xf numFmtId="0" fontId="6" fillId="7" borderId="37" xfId="5" applyFont="1" applyFill="1" applyBorder="1" applyAlignment="1">
      <alignment horizontal="center" vertical="center"/>
    </xf>
    <xf numFmtId="0" fontId="6" fillId="7" borderId="49" xfId="5" applyFont="1" applyFill="1" applyBorder="1" applyAlignment="1">
      <alignment horizontal="center" vertical="center"/>
    </xf>
    <xf numFmtId="0" fontId="6" fillId="7" borderId="46" xfId="5" applyFont="1" applyFill="1" applyBorder="1" applyAlignment="1">
      <alignment horizontal="center" vertical="center"/>
    </xf>
    <xf numFmtId="0" fontId="30" fillId="7" borderId="22" xfId="5" applyFont="1" applyFill="1" applyBorder="1" applyAlignment="1">
      <alignment horizontal="center" vertical="center" wrapText="1"/>
    </xf>
    <xf numFmtId="0" fontId="31" fillId="7" borderId="8" xfId="5" applyFont="1" applyFill="1" applyBorder="1" applyAlignment="1">
      <alignment horizontal="center" vertical="center"/>
    </xf>
    <xf numFmtId="0" fontId="42" fillId="11" borderId="81" xfId="5" applyFont="1" applyFill="1" applyBorder="1" applyAlignment="1">
      <alignment horizontal="center" vertical="center" wrapText="1" justifyLastLine="1"/>
    </xf>
    <xf numFmtId="0" fontId="27" fillId="0" borderId="56" xfId="2" applyFont="1" applyBorder="1" applyAlignment="1">
      <alignment horizontal="distributed" vertical="center" wrapText="1" indent="1"/>
    </xf>
    <xf numFmtId="0" fontId="27" fillId="0" borderId="57" xfId="2" applyFont="1" applyBorder="1" applyAlignment="1">
      <alignment horizontal="distributed" vertical="center" wrapText="1" indent="1"/>
    </xf>
    <xf numFmtId="0" fontId="27" fillId="0" borderId="65" xfId="2" applyFont="1" applyBorder="1" applyAlignment="1">
      <alignment horizontal="distributed" vertical="center" wrapText="1" indent="1"/>
    </xf>
    <xf numFmtId="0" fontId="28" fillId="6" borderId="6" xfId="5" applyFont="1" applyFill="1" applyBorder="1" applyAlignment="1">
      <alignment horizontal="center" vertical="center"/>
    </xf>
    <xf numFmtId="0" fontId="28" fillId="6" borderId="21" xfId="5" applyFont="1" applyFill="1" applyBorder="1" applyAlignment="1">
      <alignment horizontal="center" vertical="center"/>
    </xf>
    <xf numFmtId="0" fontId="31" fillId="7" borderId="21" xfId="5" applyFont="1" applyFill="1" applyBorder="1" applyAlignment="1">
      <alignment horizontal="center" vertical="center"/>
    </xf>
    <xf numFmtId="0" fontId="6" fillId="7" borderId="61" xfId="5" applyFont="1" applyFill="1" applyBorder="1" applyAlignment="1">
      <alignment horizontal="center" vertical="center"/>
    </xf>
    <xf numFmtId="0" fontId="28" fillId="6" borderId="56" xfId="5" applyFont="1" applyFill="1" applyBorder="1" applyAlignment="1">
      <alignment horizontal="center" vertical="center"/>
    </xf>
    <xf numFmtId="0" fontId="28" fillId="6" borderId="67" xfId="5" applyFont="1" applyFill="1" applyBorder="1" applyAlignment="1">
      <alignment horizontal="center" vertical="center"/>
    </xf>
    <xf numFmtId="0" fontId="5" fillId="13" borderId="67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30" fillId="7" borderId="6" xfId="5" applyFont="1" applyFill="1" applyBorder="1" applyAlignment="1">
      <alignment horizontal="center" vertical="center" wrapText="1"/>
    </xf>
    <xf numFmtId="0" fontId="6" fillId="6" borderId="40" xfId="5" applyFont="1" applyFill="1" applyBorder="1" applyAlignment="1">
      <alignment horizontal="center" vertical="center"/>
    </xf>
    <xf numFmtId="0" fontId="28" fillId="6" borderId="22" xfId="5" applyFont="1" applyFill="1" applyBorder="1" applyAlignment="1">
      <alignment horizontal="center" vertical="center"/>
    </xf>
    <xf numFmtId="0" fontId="28" fillId="6" borderId="8" xfId="5" applyFont="1" applyFill="1" applyBorder="1" applyAlignment="1">
      <alignment horizontal="center" vertical="center"/>
    </xf>
    <xf numFmtId="0" fontId="6" fillId="6" borderId="49" xfId="5" applyFont="1" applyFill="1" applyBorder="1" applyAlignment="1">
      <alignment horizontal="center" vertical="center"/>
    </xf>
    <xf numFmtId="0" fontId="5" fillId="13" borderId="87" xfId="0" applyFont="1" applyFill="1" applyBorder="1" applyAlignment="1">
      <alignment horizontal="center" vertical="center"/>
    </xf>
    <xf numFmtId="0" fontId="5" fillId="13" borderId="79" xfId="0" applyFont="1" applyFill="1" applyBorder="1" applyAlignment="1">
      <alignment horizontal="center" vertical="center"/>
    </xf>
    <xf numFmtId="0" fontId="27" fillId="0" borderId="56" xfId="2" applyFont="1" applyBorder="1" applyAlignment="1">
      <alignment horizontal="center" vertical="center" wrapText="1"/>
    </xf>
    <xf numFmtId="0" fontId="27" fillId="0" borderId="57" xfId="2" applyFont="1" applyBorder="1" applyAlignment="1">
      <alignment horizontal="center" vertical="center" wrapText="1"/>
    </xf>
    <xf numFmtId="0" fontId="27" fillId="0" borderId="65" xfId="2" applyFont="1" applyBorder="1" applyAlignment="1">
      <alignment horizontal="center" vertical="center" wrapText="1"/>
    </xf>
    <xf numFmtId="0" fontId="6" fillId="6" borderId="10" xfId="5" applyFont="1" applyFill="1" applyBorder="1" applyAlignment="1">
      <alignment horizontal="center" vertical="center"/>
    </xf>
    <xf numFmtId="0" fontId="6" fillId="6" borderId="77" xfId="5" applyFont="1" applyFill="1" applyBorder="1" applyAlignment="1">
      <alignment horizontal="center" vertical="center"/>
    </xf>
    <xf numFmtId="0" fontId="6" fillId="6" borderId="9" xfId="5" applyFont="1" applyFill="1" applyBorder="1" applyAlignment="1">
      <alignment horizontal="center" vertical="center"/>
    </xf>
    <xf numFmtId="0" fontId="6" fillId="7" borderId="9" xfId="5" applyFont="1" applyFill="1" applyBorder="1" applyAlignment="1">
      <alignment horizontal="center" vertical="center"/>
    </xf>
    <xf numFmtId="0" fontId="30" fillId="7" borderId="78" xfId="5" applyFont="1" applyFill="1" applyBorder="1" applyAlignment="1">
      <alignment horizontal="center" vertical="center" wrapText="1"/>
    </xf>
    <xf numFmtId="0" fontId="30" fillId="7" borderId="72" xfId="5" applyFont="1" applyFill="1" applyBorder="1" applyAlignment="1">
      <alignment horizontal="center" vertical="center" wrapText="1"/>
    </xf>
    <xf numFmtId="0" fontId="5" fillId="13" borderId="77" xfId="0" applyFont="1" applyFill="1" applyBorder="1" applyAlignment="1">
      <alignment horizontal="center" vertical="center"/>
    </xf>
    <xf numFmtId="0" fontId="5" fillId="13" borderId="86" xfId="0" applyFont="1" applyFill="1" applyBorder="1" applyAlignment="1">
      <alignment horizontal="center" vertical="center"/>
    </xf>
    <xf numFmtId="0" fontId="30" fillId="7" borderId="30" xfId="5" applyFont="1" applyFill="1" applyBorder="1" applyAlignment="1">
      <alignment horizontal="center" vertical="center" wrapText="1"/>
    </xf>
    <xf numFmtId="0" fontId="30" fillId="7" borderId="33" xfId="5" applyFont="1" applyFill="1" applyBorder="1" applyAlignment="1">
      <alignment horizontal="center" vertical="center" wrapText="1"/>
    </xf>
    <xf numFmtId="0" fontId="30" fillId="7" borderId="27" xfId="5" applyFont="1" applyFill="1" applyBorder="1" applyAlignment="1">
      <alignment horizontal="center" vertical="center" wrapText="1"/>
    </xf>
    <xf numFmtId="0" fontId="25" fillId="0" borderId="52" xfId="5" applyFont="1" applyBorder="1" applyAlignment="1">
      <alignment horizontal="center" vertical="center"/>
    </xf>
    <xf numFmtId="0" fontId="25" fillId="0" borderId="51" xfId="5" applyFont="1" applyBorder="1" applyAlignment="1">
      <alignment horizontal="center" vertical="center"/>
    </xf>
    <xf numFmtId="0" fontId="25" fillId="0" borderId="2" xfId="5" applyFont="1" applyBorder="1" applyAlignment="1">
      <alignment horizontal="center" vertical="center"/>
    </xf>
    <xf numFmtId="0" fontId="25" fillId="0" borderId="4" xfId="5" applyFont="1" applyBorder="1" applyAlignment="1">
      <alignment horizontal="center" vertical="center"/>
    </xf>
    <xf numFmtId="0" fontId="25" fillId="0" borderId="75" xfId="5" applyFont="1" applyBorder="1" applyAlignment="1">
      <alignment horizontal="center" vertical="center"/>
    </xf>
    <xf numFmtId="0" fontId="25" fillId="0" borderId="67" xfId="5" applyFont="1" applyBorder="1" applyAlignment="1">
      <alignment horizontal="center" vertical="center"/>
    </xf>
    <xf numFmtId="0" fontId="34" fillId="0" borderId="30" xfId="2" applyFont="1" applyBorder="1" applyAlignment="1">
      <alignment horizontal="center" vertical="center" wrapText="1"/>
    </xf>
    <xf numFmtId="0" fontId="34" fillId="0" borderId="38" xfId="2" applyFont="1" applyBorder="1" applyAlignment="1">
      <alignment horizontal="center" vertical="center" wrapText="1"/>
    </xf>
    <xf numFmtId="0" fontId="34" fillId="0" borderId="47" xfId="2" applyFont="1" applyBorder="1" applyAlignment="1">
      <alignment horizontal="center" vertical="center" wrapText="1"/>
    </xf>
    <xf numFmtId="0" fontId="25" fillId="0" borderId="56" xfId="5" applyFont="1" applyBorder="1" applyAlignment="1">
      <alignment horizontal="center" vertical="center"/>
    </xf>
    <xf numFmtId="0" fontId="25" fillId="0" borderId="66" xfId="5" applyFont="1" applyBorder="1" applyAlignment="1">
      <alignment horizontal="center" vertical="center"/>
    </xf>
    <xf numFmtId="0" fontId="6" fillId="7" borderId="70" xfId="5" applyFont="1" applyFill="1" applyBorder="1" applyAlignment="1">
      <alignment horizontal="center" vertical="center"/>
    </xf>
    <xf numFmtId="0" fontId="6" fillId="7" borderId="71" xfId="5" applyFont="1" applyFill="1" applyBorder="1" applyAlignment="1">
      <alignment horizontal="center" vertical="center"/>
    </xf>
    <xf numFmtId="0" fontId="28" fillId="6" borderId="66" xfId="5" applyFont="1" applyFill="1" applyBorder="1" applyAlignment="1">
      <alignment horizontal="center" vertical="center"/>
    </xf>
    <xf numFmtId="0" fontId="6" fillId="7" borderId="68" xfId="5" applyFont="1" applyFill="1" applyBorder="1" applyAlignment="1">
      <alignment horizontal="center" vertical="center"/>
    </xf>
    <xf numFmtId="0" fontId="6" fillId="7" borderId="69" xfId="5" applyFont="1" applyFill="1" applyBorder="1" applyAlignment="1">
      <alignment horizontal="center" vertical="center"/>
    </xf>
    <xf numFmtId="0" fontId="34" fillId="0" borderId="30" xfId="2" applyFont="1" applyBorder="1" applyAlignment="1">
      <alignment horizontal="distributed" vertical="center" wrapText="1" indent="2"/>
    </xf>
    <xf numFmtId="0" fontId="34" fillId="0" borderId="38" xfId="2" applyFont="1" applyBorder="1" applyAlignment="1">
      <alignment horizontal="distributed" vertical="center" wrapText="1" indent="2"/>
    </xf>
    <xf numFmtId="0" fontId="34" fillId="0" borderId="47" xfId="2" applyFont="1" applyBorder="1" applyAlignment="1">
      <alignment horizontal="distributed" vertical="center" wrapText="1" indent="2"/>
    </xf>
    <xf numFmtId="0" fontId="42" fillId="12" borderId="84" xfId="5" applyFont="1" applyFill="1" applyBorder="1" applyAlignment="1">
      <alignment horizontal="center" vertical="center" wrapText="1" justifyLastLine="1"/>
    </xf>
    <xf numFmtId="0" fontId="42" fillId="12" borderId="84" xfId="5" applyFont="1" applyFill="1" applyBorder="1" applyAlignment="1">
      <alignment horizontal="center" vertical="center" justifyLastLine="1"/>
    </xf>
    <xf numFmtId="0" fontId="30" fillId="7" borderId="56" xfId="5" applyFont="1" applyFill="1" applyBorder="1" applyAlignment="1">
      <alignment horizontal="center" vertical="center" wrapText="1"/>
    </xf>
    <xf numFmtId="0" fontId="34" fillId="0" borderId="30" xfId="2" applyFont="1" applyBorder="1" applyAlignment="1">
      <alignment horizontal="distributed" vertical="center" wrapText="1" indent="1"/>
    </xf>
    <xf numFmtId="0" fontId="34" fillId="0" borderId="38" xfId="2" applyFont="1" applyBorder="1" applyAlignment="1">
      <alignment horizontal="distributed" vertical="center" wrapText="1" indent="1"/>
    </xf>
    <xf numFmtId="0" fontId="34" fillId="0" borderId="47" xfId="2" applyFont="1" applyBorder="1" applyAlignment="1">
      <alignment horizontal="distributed" vertical="center" wrapText="1" indent="1"/>
    </xf>
    <xf numFmtId="0" fontId="34" fillId="0" borderId="30" xfId="2" applyFont="1" applyBorder="1" applyAlignment="1">
      <alignment horizontal="distributed" vertical="center" wrapText="1" indent="3"/>
    </xf>
    <xf numFmtId="0" fontId="34" fillId="0" borderId="38" xfId="2" applyFont="1" applyBorder="1" applyAlignment="1">
      <alignment horizontal="distributed" vertical="center" wrapText="1" indent="3"/>
    </xf>
    <xf numFmtId="0" fontId="34" fillId="0" borderId="47" xfId="2" applyFont="1" applyBorder="1" applyAlignment="1">
      <alignment horizontal="distributed" vertical="center" wrapText="1" indent="3"/>
    </xf>
    <xf numFmtId="0" fontId="42" fillId="11" borderId="82" xfId="5" applyFont="1" applyFill="1" applyBorder="1" applyAlignment="1">
      <alignment horizontal="center" vertical="center" justifyLastLine="1"/>
    </xf>
    <xf numFmtId="0" fontId="42" fillId="12" borderId="83" xfId="5" applyFont="1" applyFill="1" applyBorder="1" applyAlignment="1">
      <alignment horizontal="center" vertical="center" wrapText="1" justifyLastLine="1"/>
    </xf>
    <xf numFmtId="0" fontId="42" fillId="12" borderId="85" xfId="5" applyFont="1" applyFill="1" applyBorder="1" applyAlignment="1">
      <alignment horizontal="center" vertical="center" justifyLastLine="1"/>
    </xf>
    <xf numFmtId="0" fontId="43" fillId="13" borderId="26" xfId="2" applyFont="1" applyFill="1" applyBorder="1" applyAlignment="1">
      <alignment horizontal="center" vertical="center"/>
    </xf>
    <xf numFmtId="0" fontId="43" fillId="13" borderId="35" xfId="2" applyFont="1" applyFill="1" applyBorder="1" applyAlignment="1">
      <alignment horizontal="center" vertical="center"/>
    </xf>
    <xf numFmtId="0" fontId="43" fillId="13" borderId="44" xfId="2" applyFont="1" applyFill="1" applyBorder="1" applyAlignment="1">
      <alignment horizontal="center" vertical="center"/>
    </xf>
    <xf numFmtId="0" fontId="53" fillId="15" borderId="37" xfId="0" applyFont="1" applyFill="1" applyBorder="1" applyAlignment="1">
      <alignment horizontal="center" vertical="center"/>
    </xf>
    <xf numFmtId="0" fontId="53" fillId="15" borderId="40" xfId="0" applyFont="1" applyFill="1" applyBorder="1" applyAlignment="1">
      <alignment horizontal="center" vertical="center"/>
    </xf>
    <xf numFmtId="0" fontId="54" fillId="16" borderId="37" xfId="0" applyFont="1" applyFill="1" applyBorder="1" applyAlignment="1">
      <alignment horizontal="distributed" vertical="center" indent="10"/>
    </xf>
    <xf numFmtId="0" fontId="54" fillId="16" borderId="36" xfId="0" applyFont="1" applyFill="1" applyBorder="1" applyAlignment="1">
      <alignment horizontal="distributed" vertical="center" indent="10"/>
    </xf>
    <xf numFmtId="0" fontId="54" fillId="16" borderId="40" xfId="0" applyFont="1" applyFill="1" applyBorder="1" applyAlignment="1">
      <alignment horizontal="distributed" vertical="center" indent="10"/>
    </xf>
  </cellXfs>
  <cellStyles count="7">
    <cellStyle name="標準" xfId="0" builtinId="0"/>
    <cellStyle name="標準 13 2" xfId="1"/>
    <cellStyle name="標準 13 4" xfId="4"/>
    <cellStyle name="標準 3 2" xfId="3"/>
    <cellStyle name="標準 4" xfId="2"/>
    <cellStyle name="標準 7 5 3" xfId="5"/>
    <cellStyle name="標準 7 6 2" xfId="6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7030A0"/>
      </font>
      <fill>
        <patternFill>
          <bgColor rgb="FF7030A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7D"/>
      <color rgb="FF9AF775"/>
      <color rgb="FFFFCCFF"/>
      <color rgb="FF00FF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AQ114"/>
  <sheetViews>
    <sheetView zoomScale="107" zoomScaleNormal="107" workbookViewId="0">
      <selection activeCell="S105" sqref="S105"/>
    </sheetView>
  </sheetViews>
  <sheetFormatPr defaultColWidth="8.75" defaultRowHeight="19.899999999999999" customHeight="1"/>
  <cols>
    <col min="1" max="1" width="17.75" style="1" customWidth="1"/>
    <col min="2" max="2" width="6.25" style="2" customWidth="1"/>
    <col min="3" max="3" width="11.125" style="3" customWidth="1"/>
    <col min="4" max="4" width="7.25" style="3" customWidth="1"/>
    <col min="5" max="5" width="11.125" style="3" customWidth="1"/>
    <col min="6" max="6" width="3" style="3" customWidth="1"/>
    <col min="7" max="7" width="6.25" style="3" customWidth="1"/>
    <col min="8" max="8" width="11.125" style="3" customWidth="1"/>
    <col min="9" max="9" width="7.25" style="3" customWidth="1"/>
    <col min="10" max="10" width="11.125" style="3" customWidth="1"/>
    <col min="11" max="11" width="3" style="3" customWidth="1"/>
    <col min="12" max="12" width="6.25" style="3" customWidth="1"/>
    <col min="13" max="13" width="11.125" style="3" customWidth="1"/>
    <col min="14" max="14" width="7.25" style="3" customWidth="1"/>
    <col min="15" max="15" width="11.125" style="3" customWidth="1"/>
    <col min="16" max="16" width="3" style="3" customWidth="1"/>
    <col min="17" max="17" width="6.25" style="3" customWidth="1"/>
    <col min="18" max="18" width="11.125" style="3" customWidth="1"/>
    <col min="19" max="19" width="7.25" style="3" customWidth="1"/>
    <col min="20" max="20" width="11.125" style="3" customWidth="1"/>
    <col min="21" max="21" width="21.25" style="4" customWidth="1"/>
    <col min="22" max="22" width="8.75" style="5"/>
    <col min="23" max="23" width="39.625" style="6" customWidth="1"/>
    <col min="24" max="24" width="1.875" style="6" customWidth="1"/>
    <col min="25" max="26" width="6.625" style="5" customWidth="1"/>
    <col min="27" max="27" width="37.625" style="5" customWidth="1"/>
    <col min="28" max="30" width="6.625" style="5" customWidth="1"/>
    <col min="31" max="31" width="15.625" style="7" customWidth="1"/>
    <col min="32" max="32" width="6.625" style="7" customWidth="1"/>
    <col min="33" max="34" width="6.625" style="5" customWidth="1"/>
    <col min="35" max="35" width="15.625" style="7" customWidth="1"/>
    <col min="36" max="36" width="6.625" style="7" customWidth="1"/>
    <col min="37" max="38" width="6.625" style="5" customWidth="1"/>
    <col min="39" max="39" width="15.625" style="7" customWidth="1"/>
    <col min="40" max="16384" width="8.75" style="4"/>
  </cols>
  <sheetData>
    <row r="1" spans="1:43" ht="10.15" customHeight="1">
      <c r="A1" s="181"/>
      <c r="B1" s="180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148"/>
      <c r="V1" s="141"/>
      <c r="W1" s="145"/>
      <c r="X1" s="145"/>
      <c r="Y1" s="141"/>
      <c r="Z1" s="141"/>
      <c r="AA1" s="141"/>
      <c r="AB1" s="141"/>
      <c r="AC1" s="141"/>
      <c r="AD1" s="141"/>
      <c r="AE1" s="189"/>
    </row>
    <row r="2" spans="1:43" ht="30.6" customHeight="1">
      <c r="A2" s="223" t="s">
        <v>232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148"/>
      <c r="V2" s="141"/>
      <c r="W2" s="145"/>
      <c r="X2" s="145"/>
      <c r="Y2" s="141"/>
      <c r="Z2" s="141"/>
      <c r="AA2" s="141"/>
      <c r="AB2" s="141"/>
      <c r="AC2" s="141"/>
      <c r="AD2" s="141"/>
      <c r="AE2" s="189"/>
    </row>
    <row r="3" spans="1:43" ht="33.6" customHeight="1">
      <c r="A3" s="179"/>
      <c r="B3" s="180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148"/>
      <c r="V3" s="141"/>
      <c r="W3" s="145"/>
      <c r="X3" s="145"/>
      <c r="Y3" s="141"/>
      <c r="Z3" s="141"/>
      <c r="AA3" s="141"/>
      <c r="AB3" s="141"/>
      <c r="AC3" s="141"/>
      <c r="AD3" s="141"/>
      <c r="AE3" s="189"/>
      <c r="AH3" s="8"/>
    </row>
    <row r="4" spans="1:43" ht="5.45" customHeight="1" thickBot="1">
      <c r="A4" s="181"/>
      <c r="B4" s="180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148"/>
      <c r="V4" s="141"/>
      <c r="W4" s="145"/>
      <c r="X4" s="145"/>
      <c r="Y4" s="141"/>
      <c r="Z4" s="141"/>
      <c r="AA4" s="141"/>
      <c r="AB4" s="141"/>
      <c r="AC4" s="141"/>
      <c r="AD4" s="141"/>
      <c r="AE4" s="189"/>
    </row>
    <row r="5" spans="1:43" s="5" customFormat="1" ht="25.9" customHeight="1" thickBot="1">
      <c r="A5" s="182" t="s">
        <v>0</v>
      </c>
      <c r="B5" s="224" t="s">
        <v>1</v>
      </c>
      <c r="C5" s="225"/>
      <c r="D5" s="225"/>
      <c r="E5" s="226"/>
      <c r="F5" s="141"/>
      <c r="G5" s="224" t="s">
        <v>2</v>
      </c>
      <c r="H5" s="225"/>
      <c r="I5" s="225"/>
      <c r="J5" s="226"/>
      <c r="K5" s="141"/>
      <c r="L5" s="224" t="s">
        <v>3</v>
      </c>
      <c r="M5" s="225"/>
      <c r="N5" s="225"/>
      <c r="O5" s="226"/>
      <c r="P5" s="141"/>
      <c r="Q5" s="224" t="s">
        <v>4</v>
      </c>
      <c r="R5" s="225"/>
      <c r="S5" s="225"/>
      <c r="T5" s="226"/>
      <c r="U5" s="141"/>
      <c r="V5" s="141"/>
      <c r="W5" s="145"/>
      <c r="X5" s="145"/>
      <c r="Y5" s="141"/>
      <c r="Z5" s="141"/>
      <c r="AA5" s="141"/>
      <c r="AB5" s="141"/>
      <c r="AC5" s="141"/>
      <c r="AD5" s="141"/>
      <c r="AE5" s="141"/>
    </row>
    <row r="6" spans="1:43" s="9" customFormat="1" ht="25.9" customHeight="1">
      <c r="A6" s="184" t="s">
        <v>5</v>
      </c>
      <c r="B6" s="227" t="s">
        <v>6</v>
      </c>
      <c r="C6" s="228"/>
      <c r="D6" s="229" t="s">
        <v>7</v>
      </c>
      <c r="E6" s="230"/>
      <c r="F6" s="92"/>
      <c r="G6" s="227" t="s">
        <v>8</v>
      </c>
      <c r="H6" s="228"/>
      <c r="I6" s="229" t="s">
        <v>9</v>
      </c>
      <c r="J6" s="230"/>
      <c r="K6" s="92"/>
      <c r="L6" s="227" t="s">
        <v>10</v>
      </c>
      <c r="M6" s="228"/>
      <c r="N6" s="229" t="s">
        <v>11</v>
      </c>
      <c r="O6" s="230"/>
      <c r="P6" s="92"/>
      <c r="Q6" s="227" t="s">
        <v>12</v>
      </c>
      <c r="R6" s="228"/>
      <c r="S6" s="229" t="s">
        <v>13</v>
      </c>
      <c r="T6" s="230"/>
      <c r="U6" s="183"/>
      <c r="V6" s="10" t="s">
        <v>14</v>
      </c>
      <c r="W6" s="11"/>
      <c r="X6" s="192"/>
      <c r="Y6" s="193" t="s">
        <v>15</v>
      </c>
      <c r="Z6" s="194"/>
      <c r="AA6" s="195"/>
      <c r="AB6" s="145"/>
      <c r="AC6" s="183"/>
      <c r="AD6" s="183"/>
      <c r="AE6" s="183"/>
      <c r="AF6" s="6"/>
      <c r="AJ6" s="12"/>
      <c r="AO6" s="13"/>
      <c r="AP6" s="13"/>
      <c r="AQ6" s="13"/>
    </row>
    <row r="7" spans="1:43" s="9" customFormat="1" ht="25.9" customHeight="1">
      <c r="A7" s="231" t="s">
        <v>16</v>
      </c>
      <c r="B7" s="232" t="str">
        <f>W17</f>
        <v>ＡＦＢ</v>
      </c>
      <c r="C7" s="233"/>
      <c r="D7" s="234" t="str">
        <f>W12</f>
        <v>植竹FBCマリナーズ</v>
      </c>
      <c r="E7" s="235"/>
      <c r="F7" s="92"/>
      <c r="G7" s="232" t="str">
        <f>W16</f>
        <v>THREE★STARS Ｂ</v>
      </c>
      <c r="H7" s="233"/>
      <c r="I7" s="234" t="str">
        <f>W13</f>
        <v>たんぽぽ</v>
      </c>
      <c r="J7" s="235"/>
      <c r="K7" s="92"/>
      <c r="L7" s="232" t="str">
        <f>W18</f>
        <v>M−BLOOD２</v>
      </c>
      <c r="M7" s="233"/>
      <c r="N7" s="234" t="str">
        <f>W11</f>
        <v>植竹FBCレッドソックス</v>
      </c>
      <c r="O7" s="235"/>
      <c r="P7" s="92"/>
      <c r="Q7" s="232" t="str">
        <f>W15</f>
        <v>ＪＯＫＥＲ</v>
      </c>
      <c r="R7" s="233"/>
      <c r="S7" s="234" t="str">
        <f>W14</f>
        <v>JUST AWAY ２</v>
      </c>
      <c r="T7" s="235"/>
      <c r="U7" s="183"/>
      <c r="V7" s="14">
        <v>1</v>
      </c>
      <c r="W7" s="177" t="str">
        <f>オープン1部予選!AA2</f>
        <v>KOGI 20</v>
      </c>
      <c r="X7" s="192"/>
      <c r="Y7" s="14">
        <v>11</v>
      </c>
      <c r="Z7" s="169">
        <f>B16</f>
        <v>2</v>
      </c>
      <c r="AA7" s="15" t="str">
        <f>W17</f>
        <v>ＡＦＢ</v>
      </c>
      <c r="AB7" s="190"/>
      <c r="AC7" s="183"/>
      <c r="AD7" s="183"/>
      <c r="AE7" s="183"/>
      <c r="AF7" s="12"/>
      <c r="AJ7" s="12"/>
    </row>
    <row r="8" spans="1:43" ht="25.9" customHeight="1">
      <c r="A8" s="231"/>
      <c r="B8" s="232"/>
      <c r="C8" s="233"/>
      <c r="D8" s="234"/>
      <c r="E8" s="235"/>
      <c r="F8" s="92"/>
      <c r="G8" s="232"/>
      <c r="H8" s="233"/>
      <c r="I8" s="234"/>
      <c r="J8" s="235"/>
      <c r="K8" s="92"/>
      <c r="L8" s="232"/>
      <c r="M8" s="233"/>
      <c r="N8" s="234"/>
      <c r="O8" s="235"/>
      <c r="P8" s="92"/>
      <c r="Q8" s="232"/>
      <c r="R8" s="233"/>
      <c r="S8" s="234"/>
      <c r="T8" s="235"/>
      <c r="U8" s="148"/>
      <c r="V8" s="16">
        <v>2</v>
      </c>
      <c r="W8" s="177" t="str">
        <f>オープン1部予選!AA3</f>
        <v>High-STANDARD</v>
      </c>
      <c r="X8" s="145"/>
      <c r="Y8" s="16">
        <v>6</v>
      </c>
      <c r="Z8" s="5">
        <f>D16</f>
        <v>1</v>
      </c>
      <c r="AA8" s="17" t="str">
        <f>W12</f>
        <v>植竹FBCマリナーズ</v>
      </c>
      <c r="AB8" s="141"/>
      <c r="AC8" s="141"/>
      <c r="AD8" s="141"/>
      <c r="AE8" s="189"/>
    </row>
    <row r="9" spans="1:43" ht="25.9" customHeight="1">
      <c r="A9" s="185" t="s">
        <v>17</v>
      </c>
      <c r="B9" s="18" t="str">
        <f>IF(C9="","",IF(C9&gt;E9,"○",IF(C9&lt;E9,"×","△")))</f>
        <v>×</v>
      </c>
      <c r="C9" s="172">
        <v>1</v>
      </c>
      <c r="D9" s="19" t="str">
        <f>IF(E9="","",IF(E9&gt;C9,"○",IF(E9&lt;C9,"×","△")))</f>
        <v>○</v>
      </c>
      <c r="E9" s="173">
        <v>6</v>
      </c>
      <c r="F9" s="92"/>
      <c r="G9" s="18" t="str">
        <f>IF(H9="","",IF(H9&gt;J9,"○",IF(H9&lt;J9,"×","△")))</f>
        <v>△</v>
      </c>
      <c r="H9" s="172">
        <v>2</v>
      </c>
      <c r="I9" s="19" t="str">
        <f>IF(J9="","",IF(J9&gt;H9,"○",IF(J9&lt;H9,"×","△")))</f>
        <v>△</v>
      </c>
      <c r="J9" s="173">
        <v>2</v>
      </c>
      <c r="K9" s="92"/>
      <c r="L9" s="18" t="str">
        <f>IF(M9="","",IF(M9&gt;O9,"○",IF(M9&lt;O9,"×","△")))</f>
        <v>×</v>
      </c>
      <c r="M9" s="172">
        <v>4</v>
      </c>
      <c r="N9" s="19" t="str">
        <f>IF(O9="","",IF(O9&gt;M9,"○",IF(O9&lt;M9,"×","△")))</f>
        <v>○</v>
      </c>
      <c r="O9" s="173">
        <v>9</v>
      </c>
      <c r="P9" s="92"/>
      <c r="Q9" s="18" t="str">
        <f>IF(R9="","",IF(R9&gt;T9,"○",IF(R9&lt;T9,"×","△")))</f>
        <v>×</v>
      </c>
      <c r="R9" s="172">
        <v>0</v>
      </c>
      <c r="S9" s="19" t="str">
        <f>IF(T9="","",IF(T9&gt;R9,"○",IF(T9&lt;R9,"×","△")))</f>
        <v>○</v>
      </c>
      <c r="T9" s="173">
        <v>2</v>
      </c>
      <c r="U9" s="148"/>
      <c r="V9" s="14">
        <v>3</v>
      </c>
      <c r="W9" s="177" t="str">
        <f>オープン1部予選!AA4</f>
        <v>JUST AWAY １</v>
      </c>
      <c r="X9" s="145"/>
      <c r="Y9" s="16">
        <v>10</v>
      </c>
      <c r="Z9" s="5">
        <f>G16</f>
        <v>1</v>
      </c>
      <c r="AA9" s="17" t="str">
        <f>W16</f>
        <v>THREE★STARS Ｂ</v>
      </c>
      <c r="AB9" s="141"/>
      <c r="AC9" s="141"/>
      <c r="AD9" s="141"/>
      <c r="AE9" s="189"/>
    </row>
    <row r="10" spans="1:43" ht="25.9" customHeight="1">
      <c r="A10" s="185" t="s">
        <v>18</v>
      </c>
      <c r="B10" s="18" t="str">
        <f>IF(C10="","",IF(C10&gt;E10,"○",IF(C10&lt;E10,"×","△")))</f>
        <v>×</v>
      </c>
      <c r="C10" s="172">
        <v>1</v>
      </c>
      <c r="D10" s="19" t="str">
        <f>IF(E10="","",IF(E10&gt;C10,"○",IF(E10&lt;C10,"×","△")))</f>
        <v>○</v>
      </c>
      <c r="E10" s="173">
        <v>13</v>
      </c>
      <c r="F10" s="92"/>
      <c r="G10" s="18" t="str">
        <f>IF(H10="","",IF(H10&gt;J10,"○",IF(H10&lt;J10,"×","△")))</f>
        <v>○</v>
      </c>
      <c r="H10" s="172">
        <v>15</v>
      </c>
      <c r="I10" s="19" t="str">
        <f>IF(J10="","",IF(J10&gt;H10,"○",IF(J10&lt;H10,"×","△")))</f>
        <v>×</v>
      </c>
      <c r="J10" s="173">
        <v>3</v>
      </c>
      <c r="K10" s="92"/>
      <c r="L10" s="18" t="str">
        <f>IF(M10="","",IF(M10&gt;O10,"○",IF(M10&lt;O10,"×","△")))</f>
        <v>×</v>
      </c>
      <c r="M10" s="172">
        <v>4</v>
      </c>
      <c r="N10" s="19" t="str">
        <f>IF(O10="","",IF(O10&gt;M10,"○",IF(O10&lt;M10,"×","△")))</f>
        <v>○</v>
      </c>
      <c r="O10" s="173">
        <v>5</v>
      </c>
      <c r="P10" s="92"/>
      <c r="Q10" s="18" t="str">
        <f>IF(R10="","",IF(R10&gt;T10,"○",IF(R10&lt;T10,"×","△")))</f>
        <v>×</v>
      </c>
      <c r="R10" s="172">
        <v>4</v>
      </c>
      <c r="S10" s="19" t="str">
        <f>IF(T10="","",IF(T10&gt;R10,"○",IF(T10&lt;R10,"×","△")))</f>
        <v>○</v>
      </c>
      <c r="T10" s="173">
        <v>5</v>
      </c>
      <c r="U10" s="148"/>
      <c r="V10" s="16">
        <v>4</v>
      </c>
      <c r="W10" s="177" t="str">
        <f>オープン1部予選!AA5</f>
        <v>ＧＴ-Ｒ</v>
      </c>
      <c r="X10" s="145"/>
      <c r="Y10" s="16">
        <v>7</v>
      </c>
      <c r="Z10" s="5">
        <f>I16</f>
        <v>2</v>
      </c>
      <c r="AA10" s="17" t="str">
        <f>W13</f>
        <v>たんぽぽ</v>
      </c>
      <c r="AB10" s="141"/>
      <c r="AC10" s="141"/>
      <c r="AD10" s="141"/>
      <c r="AE10" s="189"/>
    </row>
    <row r="11" spans="1:43" ht="25.9" customHeight="1">
      <c r="A11" s="186" t="s">
        <v>19</v>
      </c>
      <c r="B11" s="20">
        <f>COUNTIF(B9:B10,"○")</f>
        <v>0</v>
      </c>
      <c r="C11" s="21">
        <f>B11*2</f>
        <v>0</v>
      </c>
      <c r="D11" s="21">
        <f>COUNTIF(D9:D10,"○")</f>
        <v>2</v>
      </c>
      <c r="E11" s="22">
        <f>D11*2</f>
        <v>4</v>
      </c>
      <c r="F11" s="196"/>
      <c r="G11" s="20">
        <f>COUNTIF(G9:G10,"○")</f>
        <v>1</v>
      </c>
      <c r="H11" s="21">
        <f>G11*2</f>
        <v>2</v>
      </c>
      <c r="I11" s="21">
        <f>COUNTIF(I9:I10,"○")</f>
        <v>0</v>
      </c>
      <c r="J11" s="22">
        <f>I11*2</f>
        <v>0</v>
      </c>
      <c r="K11" s="196"/>
      <c r="L11" s="20">
        <f>COUNTIF(L9:L10,"○")</f>
        <v>0</v>
      </c>
      <c r="M11" s="21">
        <f>L11*2</f>
        <v>0</v>
      </c>
      <c r="N11" s="21">
        <f>COUNTIF(N9:N10,"○")</f>
        <v>2</v>
      </c>
      <c r="O11" s="22">
        <f>N11*2</f>
        <v>4</v>
      </c>
      <c r="P11" s="196"/>
      <c r="Q11" s="20">
        <f>COUNTIF(Q9:Q10,"○")</f>
        <v>0</v>
      </c>
      <c r="R11" s="21">
        <f>Q11*2</f>
        <v>0</v>
      </c>
      <c r="S11" s="21">
        <f>COUNTIF(S9:S10,"○")</f>
        <v>2</v>
      </c>
      <c r="T11" s="22">
        <f>S11*2</f>
        <v>4</v>
      </c>
      <c r="U11" s="148"/>
      <c r="V11" s="14">
        <v>5</v>
      </c>
      <c r="W11" s="177" t="str">
        <f>オープン1部予選!AA6</f>
        <v>植竹FBCレッドソックス</v>
      </c>
      <c r="X11" s="145"/>
      <c r="Y11" s="16">
        <v>12</v>
      </c>
      <c r="Z11" s="5">
        <f>L16</f>
        <v>2</v>
      </c>
      <c r="AA11" s="17" t="str">
        <f>W18</f>
        <v>M−BLOOD２</v>
      </c>
      <c r="AB11" s="141"/>
      <c r="AC11" s="141"/>
      <c r="AD11" s="141"/>
      <c r="AE11" s="189"/>
    </row>
    <row r="12" spans="1:43" ht="25.9" customHeight="1">
      <c r="A12" s="185" t="s">
        <v>20</v>
      </c>
      <c r="B12" s="18">
        <f>COUNTIF(B9:B10,"△")</f>
        <v>0</v>
      </c>
      <c r="C12" s="19">
        <f>B12*1</f>
        <v>0</v>
      </c>
      <c r="D12" s="19">
        <f>COUNTIF(D9:D10,"△")</f>
        <v>0</v>
      </c>
      <c r="E12" s="23">
        <f>D12*1</f>
        <v>0</v>
      </c>
      <c r="F12" s="197"/>
      <c r="G12" s="18">
        <f>COUNTIF(G9:G10,"△")</f>
        <v>1</v>
      </c>
      <c r="H12" s="19">
        <f>G12*1</f>
        <v>1</v>
      </c>
      <c r="I12" s="19">
        <f>COUNTIF(I9:I10,"△")</f>
        <v>1</v>
      </c>
      <c r="J12" s="23">
        <f>I12*1</f>
        <v>1</v>
      </c>
      <c r="K12" s="197"/>
      <c r="L12" s="18">
        <f>COUNTIF(L9:L10,"△")</f>
        <v>0</v>
      </c>
      <c r="M12" s="19">
        <f>L12*1</f>
        <v>0</v>
      </c>
      <c r="N12" s="19">
        <f>COUNTIF(N9:N10,"△")</f>
        <v>0</v>
      </c>
      <c r="O12" s="23">
        <f>N12*1</f>
        <v>0</v>
      </c>
      <c r="P12" s="197"/>
      <c r="Q12" s="18">
        <f>COUNTIF(Q9:Q10,"△")</f>
        <v>0</v>
      </c>
      <c r="R12" s="19">
        <f>Q12*1</f>
        <v>0</v>
      </c>
      <c r="S12" s="19">
        <f>COUNTIF(S9:S10,"△")</f>
        <v>0</v>
      </c>
      <c r="T12" s="23">
        <f>S12*1</f>
        <v>0</v>
      </c>
      <c r="U12" s="148"/>
      <c r="V12" s="16">
        <v>6</v>
      </c>
      <c r="W12" s="177" t="str">
        <f>オープン1部予選!AA7</f>
        <v>植竹FBCマリナーズ</v>
      </c>
      <c r="X12" s="145"/>
      <c r="Y12" s="16">
        <v>5</v>
      </c>
      <c r="Z12" s="5">
        <f>N16</f>
        <v>1</v>
      </c>
      <c r="AA12" s="17" t="str">
        <f>W11</f>
        <v>植竹FBCレッドソックス</v>
      </c>
      <c r="AB12" s="141"/>
      <c r="AC12" s="141"/>
      <c r="AD12" s="141"/>
      <c r="AE12" s="189"/>
    </row>
    <row r="13" spans="1:43" ht="25.9" customHeight="1">
      <c r="A13" s="185" t="s">
        <v>21</v>
      </c>
      <c r="B13" s="18">
        <f>C9+C10</f>
        <v>2</v>
      </c>
      <c r="C13" s="24">
        <f>IF(B13&gt;D13,2,0)</f>
        <v>0</v>
      </c>
      <c r="D13" s="19">
        <f>E9+E10</f>
        <v>19</v>
      </c>
      <c r="E13" s="23">
        <f>IF(D13&gt;B13,2,0)</f>
        <v>2</v>
      </c>
      <c r="F13" s="197"/>
      <c r="G13" s="18">
        <f>H9+H10</f>
        <v>17</v>
      </c>
      <c r="H13" s="24">
        <f>IF(G13&gt;I13,2,0)</f>
        <v>2</v>
      </c>
      <c r="I13" s="19">
        <f>J9+J10</f>
        <v>5</v>
      </c>
      <c r="J13" s="23">
        <f>IF(I13&gt;G13,2,0)</f>
        <v>0</v>
      </c>
      <c r="K13" s="197"/>
      <c r="L13" s="18">
        <f>M9+M10</f>
        <v>8</v>
      </c>
      <c r="M13" s="24">
        <f>IF(L13&gt;N13,2,0)</f>
        <v>0</v>
      </c>
      <c r="N13" s="19">
        <f>O9+O10</f>
        <v>14</v>
      </c>
      <c r="O13" s="23">
        <f>IF(N13&gt;L13,2,0)</f>
        <v>2</v>
      </c>
      <c r="P13" s="197"/>
      <c r="Q13" s="18">
        <f>R9+R10</f>
        <v>4</v>
      </c>
      <c r="R13" s="24">
        <f>IF(Q13&gt;S13,2,0)</f>
        <v>0</v>
      </c>
      <c r="S13" s="19">
        <f>T9+T10</f>
        <v>7</v>
      </c>
      <c r="T13" s="23">
        <f>IF(S13&gt;Q13,2,0)</f>
        <v>2</v>
      </c>
      <c r="U13" s="148"/>
      <c r="V13" s="14">
        <v>7</v>
      </c>
      <c r="W13" s="177" t="str">
        <f>オープン1部予選!AA8</f>
        <v>たんぽぽ</v>
      </c>
      <c r="X13" s="145"/>
      <c r="Y13" s="16">
        <v>9</v>
      </c>
      <c r="Z13" s="5">
        <f>Q16</f>
        <v>2</v>
      </c>
      <c r="AA13" s="17" t="str">
        <f>W15</f>
        <v>ＪＯＫＥＲ</v>
      </c>
      <c r="AB13" s="141"/>
      <c r="AC13" s="141"/>
      <c r="AD13" s="141"/>
      <c r="AE13" s="189"/>
    </row>
    <row r="14" spans="1:43" ht="25.9" customHeight="1">
      <c r="A14" s="185" t="s">
        <v>22</v>
      </c>
      <c r="B14" s="175"/>
      <c r="C14" s="24">
        <f>B14</f>
        <v>0</v>
      </c>
      <c r="D14" s="174"/>
      <c r="E14" s="25">
        <f>D14</f>
        <v>0</v>
      </c>
      <c r="F14" s="197"/>
      <c r="G14" s="175"/>
      <c r="H14" s="24">
        <f>G14</f>
        <v>0</v>
      </c>
      <c r="I14" s="174"/>
      <c r="J14" s="25">
        <f>I14</f>
        <v>0</v>
      </c>
      <c r="K14" s="197"/>
      <c r="L14" s="175"/>
      <c r="M14" s="24">
        <f>L14</f>
        <v>0</v>
      </c>
      <c r="N14" s="174"/>
      <c r="O14" s="25">
        <f>N14</f>
        <v>0</v>
      </c>
      <c r="P14" s="197"/>
      <c r="Q14" s="175"/>
      <c r="R14" s="24">
        <f>Q14</f>
        <v>0</v>
      </c>
      <c r="S14" s="174"/>
      <c r="T14" s="25">
        <f>S14</f>
        <v>0</v>
      </c>
      <c r="U14" s="148"/>
      <c r="V14" s="16">
        <v>8</v>
      </c>
      <c r="W14" s="177" t="str">
        <f>オープン1部予選!AA9</f>
        <v>JUST AWAY ２</v>
      </c>
      <c r="X14" s="145"/>
      <c r="Y14" s="16">
        <v>8</v>
      </c>
      <c r="Z14" s="5">
        <f>S16</f>
        <v>1</v>
      </c>
      <c r="AA14" s="17" t="str">
        <f>W14</f>
        <v>JUST AWAY ２</v>
      </c>
      <c r="AB14" s="141"/>
      <c r="AC14" s="141"/>
      <c r="AD14" s="141"/>
      <c r="AE14" s="189"/>
    </row>
    <row r="15" spans="1:43" ht="25.9" customHeight="1">
      <c r="A15" s="185" t="s">
        <v>23</v>
      </c>
      <c r="B15" s="26"/>
      <c r="C15" s="19">
        <f>IF(C9="","",SUM(C11:C14))</f>
        <v>0</v>
      </c>
      <c r="D15" s="27"/>
      <c r="E15" s="23">
        <f>IF(E9="","",SUM(E11:E14))</f>
        <v>6</v>
      </c>
      <c r="F15" s="197"/>
      <c r="G15" s="26"/>
      <c r="H15" s="19">
        <f>IF(H9="","",SUM(H11:H14))</f>
        <v>5</v>
      </c>
      <c r="I15" s="27"/>
      <c r="J15" s="23">
        <f>IF(J9="","",SUM(J11:J14))</f>
        <v>1</v>
      </c>
      <c r="K15" s="197"/>
      <c r="L15" s="26"/>
      <c r="M15" s="19">
        <f>IF(M9="","",SUM(M11:M14))</f>
        <v>0</v>
      </c>
      <c r="N15" s="27"/>
      <c r="O15" s="23">
        <f>IF(O9="","",SUM(O11:O14))</f>
        <v>6</v>
      </c>
      <c r="P15" s="197"/>
      <c r="Q15" s="26"/>
      <c r="R15" s="19">
        <f>IF(R9="","",SUM(R11:R14))</f>
        <v>0</v>
      </c>
      <c r="S15" s="27"/>
      <c r="T15" s="23">
        <f>IF(T9="","",SUM(T11:T14))</f>
        <v>6</v>
      </c>
      <c r="U15" s="148"/>
      <c r="V15" s="14">
        <v>9</v>
      </c>
      <c r="W15" s="177" t="str">
        <f>オープン1部予選!AA10</f>
        <v>ＪＯＫＥＲ</v>
      </c>
      <c r="X15" s="145"/>
      <c r="Y15" s="16">
        <v>14</v>
      </c>
      <c r="Z15" s="5">
        <f>B29</f>
        <v>2</v>
      </c>
      <c r="AA15" s="17" t="str">
        <f>W20</f>
        <v>THREE★STARS Ａ</v>
      </c>
      <c r="AB15" s="141"/>
      <c r="AC15" s="141"/>
      <c r="AD15" s="141"/>
      <c r="AE15" s="189"/>
    </row>
    <row r="16" spans="1:43" ht="25.9" customHeight="1" thickBot="1">
      <c r="A16" s="187" t="s">
        <v>24</v>
      </c>
      <c r="B16" s="236">
        <f>IF(C15="","",RANK(C15,C15:E15))</f>
        <v>2</v>
      </c>
      <c r="C16" s="237"/>
      <c r="D16" s="237">
        <f>IF(E15="","",RANK(E15,C15:E15))</f>
        <v>1</v>
      </c>
      <c r="E16" s="238"/>
      <c r="F16" s="92"/>
      <c r="G16" s="236">
        <f>IF(H15="","",RANK(H15,H15:J15))</f>
        <v>1</v>
      </c>
      <c r="H16" s="237"/>
      <c r="I16" s="237">
        <f>IF(J15="","",RANK(J15,H15:J15))</f>
        <v>2</v>
      </c>
      <c r="J16" s="238"/>
      <c r="K16" s="92"/>
      <c r="L16" s="236">
        <f>IF(M15="","",RANK(M15,M15:O15))</f>
        <v>2</v>
      </c>
      <c r="M16" s="237"/>
      <c r="N16" s="237">
        <f>IF(O15="","",RANK(O15,M15:O15))</f>
        <v>1</v>
      </c>
      <c r="O16" s="238"/>
      <c r="P16" s="92"/>
      <c r="Q16" s="236">
        <f>IF(R15="","",RANK(R15,R15:T15))</f>
        <v>2</v>
      </c>
      <c r="R16" s="237"/>
      <c r="S16" s="237">
        <f>IF(T15="","",RANK(T15,R15:T15))</f>
        <v>1</v>
      </c>
      <c r="T16" s="238"/>
      <c r="U16" s="148"/>
      <c r="V16" s="16">
        <v>10</v>
      </c>
      <c r="W16" s="177" t="str">
        <f>オープン1部予選!AA11</f>
        <v>THREE★STARS Ｂ</v>
      </c>
      <c r="X16" s="145"/>
      <c r="Y16" s="16">
        <v>3</v>
      </c>
      <c r="Z16" s="5">
        <f>D29</f>
        <v>1</v>
      </c>
      <c r="AA16" s="17" t="str">
        <f>W9</f>
        <v>JUST AWAY １</v>
      </c>
      <c r="AB16" s="141"/>
      <c r="AC16" s="141"/>
      <c r="AD16" s="141"/>
      <c r="AE16" s="189"/>
    </row>
    <row r="17" spans="1:31" ht="25.9" customHeight="1" thickBot="1">
      <c r="A17" s="181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48"/>
      <c r="V17" s="14">
        <v>11</v>
      </c>
      <c r="W17" s="177" t="str">
        <f>オープン1部予選!AA12</f>
        <v>ＡＦＢ</v>
      </c>
      <c r="X17" s="145"/>
      <c r="Y17" s="16">
        <v>15</v>
      </c>
      <c r="Z17" s="5">
        <f>G29</f>
        <v>2</v>
      </c>
      <c r="AA17" s="17" t="str">
        <f>W21</f>
        <v>ＣＨＡＷＳ</v>
      </c>
      <c r="AB17" s="141"/>
      <c r="AC17" s="141"/>
      <c r="AD17" s="141"/>
      <c r="AE17" s="189"/>
    </row>
    <row r="18" spans="1:31" ht="25.9" customHeight="1" thickBot="1">
      <c r="A18" s="182" t="s">
        <v>25</v>
      </c>
      <c r="B18" s="224" t="s">
        <v>26</v>
      </c>
      <c r="C18" s="225"/>
      <c r="D18" s="225"/>
      <c r="E18" s="226"/>
      <c r="F18" s="141"/>
      <c r="G18" s="224" t="s">
        <v>27</v>
      </c>
      <c r="H18" s="225"/>
      <c r="I18" s="225"/>
      <c r="J18" s="226"/>
      <c r="K18" s="141"/>
      <c r="L18" s="224" t="s">
        <v>28</v>
      </c>
      <c r="M18" s="225"/>
      <c r="N18" s="225"/>
      <c r="O18" s="226"/>
      <c r="P18" s="141"/>
      <c r="Q18" s="224" t="s">
        <v>29</v>
      </c>
      <c r="R18" s="225"/>
      <c r="S18" s="225"/>
      <c r="T18" s="226"/>
      <c r="U18" s="148"/>
      <c r="V18" s="16">
        <v>12</v>
      </c>
      <c r="W18" s="177" t="str">
        <f>オープン1部予選!AA13</f>
        <v>M−BLOOD２</v>
      </c>
      <c r="X18" s="145"/>
      <c r="Y18" s="16">
        <v>2</v>
      </c>
      <c r="Z18" s="5">
        <f>I29</f>
        <v>1</v>
      </c>
      <c r="AA18" s="17" t="str">
        <f>W8</f>
        <v>High-STANDARD</v>
      </c>
      <c r="AB18" s="141"/>
      <c r="AC18" s="141"/>
      <c r="AD18" s="141"/>
      <c r="AE18" s="189"/>
    </row>
    <row r="19" spans="1:31" ht="25.9" customHeight="1">
      <c r="A19" s="184" t="s">
        <v>30</v>
      </c>
      <c r="B19" s="227" t="s">
        <v>31</v>
      </c>
      <c r="C19" s="228"/>
      <c r="D19" s="229" t="s">
        <v>32</v>
      </c>
      <c r="E19" s="230"/>
      <c r="F19" s="92"/>
      <c r="G19" s="227" t="s">
        <v>33</v>
      </c>
      <c r="H19" s="228"/>
      <c r="I19" s="229" t="s">
        <v>34</v>
      </c>
      <c r="J19" s="230"/>
      <c r="K19" s="92"/>
      <c r="L19" s="227" t="s">
        <v>35</v>
      </c>
      <c r="M19" s="228"/>
      <c r="N19" s="229" t="s">
        <v>36</v>
      </c>
      <c r="O19" s="230"/>
      <c r="P19" s="92"/>
      <c r="Q19" s="227" t="s">
        <v>37</v>
      </c>
      <c r="R19" s="228"/>
      <c r="S19" s="229" t="s">
        <v>38</v>
      </c>
      <c r="T19" s="230"/>
      <c r="U19" s="148"/>
      <c r="V19" s="14">
        <v>13</v>
      </c>
      <c r="W19" s="177" t="str">
        <f>オープン1部予選!AA14</f>
        <v>オールフリー</v>
      </c>
      <c r="X19" s="145"/>
      <c r="Y19" s="16">
        <v>13</v>
      </c>
      <c r="Z19" s="5">
        <f>L29</f>
        <v>2</v>
      </c>
      <c r="AA19" s="17" t="str">
        <f>W19</f>
        <v>オールフリー</v>
      </c>
      <c r="AB19" s="141"/>
      <c r="AC19" s="141"/>
      <c r="AD19" s="141"/>
      <c r="AE19" s="189"/>
    </row>
    <row r="20" spans="1:31" ht="25.9" customHeight="1">
      <c r="A20" s="231" t="s">
        <v>16</v>
      </c>
      <c r="B20" s="232" t="str">
        <f>W20</f>
        <v>THREE★STARS Ａ</v>
      </c>
      <c r="C20" s="233"/>
      <c r="D20" s="234" t="str">
        <f>W9</f>
        <v>JUST AWAY １</v>
      </c>
      <c r="E20" s="235"/>
      <c r="F20" s="92"/>
      <c r="G20" s="232" t="str">
        <f>W21</f>
        <v>ＣＨＡＷＳ</v>
      </c>
      <c r="H20" s="233"/>
      <c r="I20" s="234" t="str">
        <f>W8</f>
        <v>High-STANDARD</v>
      </c>
      <c r="J20" s="235"/>
      <c r="K20" s="92"/>
      <c r="L20" s="232" t="str">
        <f>W19</f>
        <v>オールフリー</v>
      </c>
      <c r="M20" s="233"/>
      <c r="N20" s="234" t="str">
        <f>W10</f>
        <v>ＧＴ-Ｒ</v>
      </c>
      <c r="O20" s="235"/>
      <c r="P20" s="92"/>
      <c r="Q20" s="232" t="str">
        <f>W22</f>
        <v>麻溝 Ａ</v>
      </c>
      <c r="R20" s="233"/>
      <c r="S20" s="234" t="str">
        <f>W7</f>
        <v>KOGI 20</v>
      </c>
      <c r="T20" s="235"/>
      <c r="U20" s="148"/>
      <c r="V20" s="16">
        <v>14</v>
      </c>
      <c r="W20" s="177" t="str">
        <f>オープン1部予選!AA15</f>
        <v>THREE★STARS Ａ</v>
      </c>
      <c r="X20" s="145"/>
      <c r="Y20" s="16">
        <v>4</v>
      </c>
      <c r="Z20" s="5">
        <f>N29</f>
        <v>1</v>
      </c>
      <c r="AA20" s="17" t="str">
        <f>W10</f>
        <v>ＧＴ-Ｒ</v>
      </c>
      <c r="AB20" s="141"/>
      <c r="AC20" s="141"/>
      <c r="AD20" s="141"/>
      <c r="AE20" s="189"/>
    </row>
    <row r="21" spans="1:31" ht="25.9" customHeight="1">
      <c r="A21" s="231"/>
      <c r="B21" s="232"/>
      <c r="C21" s="233"/>
      <c r="D21" s="234"/>
      <c r="E21" s="235"/>
      <c r="F21" s="92"/>
      <c r="G21" s="232"/>
      <c r="H21" s="233"/>
      <c r="I21" s="234"/>
      <c r="J21" s="235"/>
      <c r="K21" s="92"/>
      <c r="L21" s="232"/>
      <c r="M21" s="233"/>
      <c r="N21" s="234"/>
      <c r="O21" s="235"/>
      <c r="P21" s="92"/>
      <c r="Q21" s="232"/>
      <c r="R21" s="233"/>
      <c r="S21" s="234"/>
      <c r="T21" s="235"/>
      <c r="U21" s="148"/>
      <c r="V21" s="14">
        <v>15</v>
      </c>
      <c r="W21" s="177" t="str">
        <f>オープン1部予選!AA16</f>
        <v>ＣＨＡＷＳ</v>
      </c>
      <c r="X21" s="145"/>
      <c r="Y21" s="16">
        <v>16</v>
      </c>
      <c r="Z21" s="5">
        <f>Q29</f>
        <v>2</v>
      </c>
      <c r="AA21" s="17" t="str">
        <f>W22</f>
        <v>麻溝 Ａ</v>
      </c>
      <c r="AB21" s="141"/>
      <c r="AC21" s="141"/>
      <c r="AD21" s="141"/>
      <c r="AE21" s="189"/>
    </row>
    <row r="22" spans="1:31" ht="25.9" customHeight="1">
      <c r="A22" s="185" t="s">
        <v>17</v>
      </c>
      <c r="B22" s="18" t="str">
        <f>IF(C22="","",IF(C22&gt;E22,"○",IF(C22&lt;E22,"×","△")))</f>
        <v>×</v>
      </c>
      <c r="C22" s="172">
        <v>2</v>
      </c>
      <c r="D22" s="19" t="str">
        <f>IF(E22="","",IF(E22&gt;C22,"○",IF(E22&lt;C22,"×","△")))</f>
        <v>○</v>
      </c>
      <c r="E22" s="173">
        <v>5</v>
      </c>
      <c r="F22" s="92"/>
      <c r="G22" s="18" t="str">
        <f>IF(H22="","",IF(H22&gt;J22,"○",IF(H22&lt;J22,"×","△")))</f>
        <v>×</v>
      </c>
      <c r="H22" s="172">
        <v>1</v>
      </c>
      <c r="I22" s="19" t="str">
        <f>IF(J22="","",IF(J22&gt;H22,"○",IF(J22&lt;H22,"×","△")))</f>
        <v>○</v>
      </c>
      <c r="J22" s="173">
        <v>4</v>
      </c>
      <c r="K22" s="92"/>
      <c r="L22" s="18" t="str">
        <f>IF(M22="","",IF(M22&gt;O22,"○",IF(M22&lt;O22,"×","△")))</f>
        <v>△</v>
      </c>
      <c r="M22" s="172">
        <v>3</v>
      </c>
      <c r="N22" s="19" t="str">
        <f>IF(O22="","",IF(O22&gt;M22,"○",IF(O22&lt;M22,"×","△")))</f>
        <v>△</v>
      </c>
      <c r="O22" s="173">
        <v>3</v>
      </c>
      <c r="P22" s="92"/>
      <c r="Q22" s="18" t="str">
        <f>IF(R22="","",IF(R22&gt;T22,"○",IF(R22&lt;T22,"×","△")))</f>
        <v>×</v>
      </c>
      <c r="R22" s="172">
        <v>0</v>
      </c>
      <c r="S22" s="19" t="str">
        <f>IF(T22="","",IF(T22&gt;R22,"○",IF(T22&lt;R22,"×","△")))</f>
        <v>○</v>
      </c>
      <c r="T22" s="173">
        <v>3</v>
      </c>
      <c r="U22" s="148"/>
      <c r="V22" s="29">
        <v>16</v>
      </c>
      <c r="W22" s="177" t="str">
        <f>オープン1部予選!AA17</f>
        <v>麻溝 Ａ</v>
      </c>
      <c r="X22" s="145"/>
      <c r="Y22" s="29">
        <v>1</v>
      </c>
      <c r="Z22" s="170">
        <f>S29</f>
        <v>1</v>
      </c>
      <c r="AA22" s="30" t="str">
        <f>W7</f>
        <v>KOGI 20</v>
      </c>
      <c r="AB22" s="141"/>
      <c r="AC22" s="141"/>
      <c r="AD22" s="141"/>
      <c r="AE22" s="189"/>
    </row>
    <row r="23" spans="1:31" ht="25.9" customHeight="1">
      <c r="A23" s="185" t="s">
        <v>18</v>
      </c>
      <c r="B23" s="18" t="str">
        <f>IF(C23="","",IF(C23&gt;E23,"○",IF(C23&lt;E23,"×","△")))</f>
        <v>×</v>
      </c>
      <c r="C23" s="172">
        <v>0</v>
      </c>
      <c r="D23" s="19" t="str">
        <f>IF(E23="","",IF(E23&gt;C23,"○",IF(E23&lt;C23,"×","△")))</f>
        <v>○</v>
      </c>
      <c r="E23" s="173">
        <v>10</v>
      </c>
      <c r="F23" s="92"/>
      <c r="G23" s="18" t="str">
        <f>IF(H23="","",IF(H23&gt;J23,"○",IF(H23&lt;J23,"×","△")))</f>
        <v>×</v>
      </c>
      <c r="H23" s="172">
        <v>4</v>
      </c>
      <c r="I23" s="19" t="str">
        <f>IF(J23="","",IF(J23&gt;H23,"○",IF(J23&lt;H23,"×","△")))</f>
        <v>○</v>
      </c>
      <c r="J23" s="173">
        <v>11</v>
      </c>
      <c r="K23" s="92"/>
      <c r="L23" s="18" t="str">
        <f>IF(M23="","",IF(M23&gt;O23,"○",IF(M23&lt;O23,"×","△")))</f>
        <v>×</v>
      </c>
      <c r="M23" s="172">
        <v>0</v>
      </c>
      <c r="N23" s="19" t="str">
        <f>IF(O23="","",IF(O23&gt;M23,"○",IF(O23&lt;M23,"×","△")))</f>
        <v>○</v>
      </c>
      <c r="O23" s="173">
        <v>1</v>
      </c>
      <c r="P23" s="92"/>
      <c r="Q23" s="18" t="str">
        <f>IF(R23="","",IF(R23&gt;T23,"○",IF(R23&lt;T23,"×","△")))</f>
        <v>×</v>
      </c>
      <c r="R23" s="172">
        <v>2</v>
      </c>
      <c r="S23" s="19" t="str">
        <f>IF(T23="","",IF(T23&gt;R23,"○",IF(T23&lt;R23,"×","△")))</f>
        <v>○</v>
      </c>
      <c r="T23" s="173">
        <v>3</v>
      </c>
      <c r="U23" s="148"/>
      <c r="V23" s="141"/>
      <c r="W23" s="145"/>
      <c r="X23" s="145"/>
      <c r="Y23" s="141"/>
      <c r="Z23" s="141"/>
      <c r="AA23" s="141"/>
      <c r="AB23" s="141"/>
      <c r="AC23" s="141"/>
      <c r="AD23" s="141"/>
      <c r="AE23" s="189"/>
    </row>
    <row r="24" spans="1:31" ht="25.9" customHeight="1">
      <c r="A24" s="186" t="s">
        <v>19</v>
      </c>
      <c r="B24" s="20">
        <f>COUNTIF(B22:B23,"○")</f>
        <v>0</v>
      </c>
      <c r="C24" s="21">
        <f>B24*2</f>
        <v>0</v>
      </c>
      <c r="D24" s="21">
        <f>COUNTIF(D22:D23,"○")</f>
        <v>2</v>
      </c>
      <c r="E24" s="22">
        <f>D24*2</f>
        <v>4</v>
      </c>
      <c r="F24" s="196"/>
      <c r="G24" s="20">
        <f>COUNTIF(G22:G23,"○")</f>
        <v>0</v>
      </c>
      <c r="H24" s="21">
        <f>G24*2</f>
        <v>0</v>
      </c>
      <c r="I24" s="21">
        <f>COUNTIF(I22:I23,"○")</f>
        <v>2</v>
      </c>
      <c r="J24" s="22">
        <f>I24*2</f>
        <v>4</v>
      </c>
      <c r="K24" s="196"/>
      <c r="L24" s="20">
        <f>COUNTIF(L22:L23,"○")</f>
        <v>0</v>
      </c>
      <c r="M24" s="21">
        <f>L24*2</f>
        <v>0</v>
      </c>
      <c r="N24" s="21">
        <f>COUNTIF(N22:N23,"○")</f>
        <v>1</v>
      </c>
      <c r="O24" s="22">
        <f>N24*2</f>
        <v>2</v>
      </c>
      <c r="P24" s="196"/>
      <c r="Q24" s="20">
        <f>COUNTIF(Q22:Q23,"○")</f>
        <v>0</v>
      </c>
      <c r="R24" s="21">
        <f>Q24*2</f>
        <v>0</v>
      </c>
      <c r="S24" s="21">
        <f>COUNTIF(S22:S23,"○")</f>
        <v>2</v>
      </c>
      <c r="T24" s="22">
        <f>S24*2</f>
        <v>4</v>
      </c>
      <c r="U24" s="148"/>
      <c r="V24" s="141"/>
      <c r="W24" s="145"/>
      <c r="X24" s="145"/>
      <c r="Y24" s="193" t="s">
        <v>39</v>
      </c>
      <c r="Z24" s="194"/>
      <c r="AA24" s="195"/>
      <c r="AB24" s="141"/>
      <c r="AC24" s="141"/>
      <c r="AD24" s="141"/>
      <c r="AE24" s="189"/>
    </row>
    <row r="25" spans="1:31" ht="25.9" customHeight="1">
      <c r="A25" s="185" t="s">
        <v>20</v>
      </c>
      <c r="B25" s="18">
        <f>COUNTIF(B22:B23,"△")</f>
        <v>0</v>
      </c>
      <c r="C25" s="19">
        <f>B25*1</f>
        <v>0</v>
      </c>
      <c r="D25" s="19">
        <f>COUNTIF(D22:D23,"△")</f>
        <v>0</v>
      </c>
      <c r="E25" s="23">
        <f>D25*1</f>
        <v>0</v>
      </c>
      <c r="F25" s="197"/>
      <c r="G25" s="18">
        <f>COUNTIF(G22:G23,"△")</f>
        <v>0</v>
      </c>
      <c r="H25" s="19">
        <f>G25*1</f>
        <v>0</v>
      </c>
      <c r="I25" s="19">
        <f>COUNTIF(I22:I23,"△")</f>
        <v>0</v>
      </c>
      <c r="J25" s="23">
        <f>I25*1</f>
        <v>0</v>
      </c>
      <c r="K25" s="197"/>
      <c r="L25" s="18">
        <f>COUNTIF(L22:L23,"△")</f>
        <v>1</v>
      </c>
      <c r="M25" s="19">
        <f>L25*1</f>
        <v>1</v>
      </c>
      <c r="N25" s="19">
        <f>COUNTIF(N22:N23,"△")</f>
        <v>1</v>
      </c>
      <c r="O25" s="23">
        <f>N25*1</f>
        <v>1</v>
      </c>
      <c r="P25" s="197"/>
      <c r="Q25" s="18">
        <f>COUNTIF(Q22:Q23,"△")</f>
        <v>0</v>
      </c>
      <c r="R25" s="19">
        <f>Q25*1</f>
        <v>0</v>
      </c>
      <c r="S25" s="19">
        <f>COUNTIF(S22:S23,"△")</f>
        <v>0</v>
      </c>
      <c r="T25" s="23">
        <f>S25*1</f>
        <v>0</v>
      </c>
      <c r="U25" s="148"/>
      <c r="V25" s="141"/>
      <c r="W25" s="145"/>
      <c r="X25" s="145"/>
      <c r="Y25" s="14" t="s">
        <v>40</v>
      </c>
      <c r="Z25" s="169">
        <f>B42</f>
        <v>2</v>
      </c>
      <c r="AA25" s="171" t="str">
        <f>VLOOKUP(2,Z7:AA8,2,FALSE)</f>
        <v>ＡＦＢ</v>
      </c>
      <c r="AB25" s="141"/>
      <c r="AC25" s="141"/>
      <c r="AD25" s="141"/>
      <c r="AE25" s="189"/>
    </row>
    <row r="26" spans="1:31" ht="25.9" customHeight="1" thickBot="1">
      <c r="A26" s="185" t="s">
        <v>22</v>
      </c>
      <c r="B26" s="18">
        <f>C22+C23</f>
        <v>2</v>
      </c>
      <c r="C26" s="24">
        <f>IF(B26&gt;D26,2,0)</f>
        <v>0</v>
      </c>
      <c r="D26" s="19">
        <f>E22+E23</f>
        <v>15</v>
      </c>
      <c r="E26" s="23">
        <f>IF(D26&gt;B26,2,0)</f>
        <v>2</v>
      </c>
      <c r="F26" s="197"/>
      <c r="G26" s="18">
        <f>H22+H23</f>
        <v>5</v>
      </c>
      <c r="H26" s="24">
        <f>IF(G26&gt;I26,2,0)</f>
        <v>0</v>
      </c>
      <c r="I26" s="19">
        <f>J22+J23</f>
        <v>15</v>
      </c>
      <c r="J26" s="23">
        <f>IF(I26&gt;G26,2,0)</f>
        <v>2</v>
      </c>
      <c r="K26" s="197"/>
      <c r="L26" s="18">
        <f>M22+M23</f>
        <v>3</v>
      </c>
      <c r="M26" s="24">
        <f>IF(L26&gt;N26,2,0)</f>
        <v>0</v>
      </c>
      <c r="N26" s="19">
        <f>O22+O23</f>
        <v>4</v>
      </c>
      <c r="O26" s="23">
        <f>IF(N26&gt;L26,2,0)</f>
        <v>2</v>
      </c>
      <c r="P26" s="197"/>
      <c r="Q26" s="18">
        <f>R22+R23</f>
        <v>2</v>
      </c>
      <c r="R26" s="24">
        <f>IF(Q26&gt;S26,2,0)</f>
        <v>0</v>
      </c>
      <c r="S26" s="19">
        <f>T22+T23</f>
        <v>6</v>
      </c>
      <c r="T26" s="23">
        <f>IF(S26&gt;Q26,2,0)</f>
        <v>2</v>
      </c>
      <c r="U26" s="148"/>
      <c r="V26" s="141"/>
      <c r="W26" s="145"/>
      <c r="X26" s="145"/>
      <c r="Y26" s="16" t="s">
        <v>41</v>
      </c>
      <c r="Z26" s="5">
        <f>D42</f>
        <v>1</v>
      </c>
      <c r="AA26" s="31" t="str">
        <f>VLOOKUP(2,Z15:AA16,2,FALSE)</f>
        <v>THREE★STARS Ａ</v>
      </c>
      <c r="AB26" s="141"/>
      <c r="AC26" s="141"/>
      <c r="AD26" s="141"/>
      <c r="AE26" s="189"/>
    </row>
    <row r="27" spans="1:31" ht="25.9" customHeight="1" thickTop="1">
      <c r="A27" s="185" t="s">
        <v>42</v>
      </c>
      <c r="B27" s="175"/>
      <c r="C27" s="24">
        <f>B27</f>
        <v>0</v>
      </c>
      <c r="D27" s="174"/>
      <c r="E27" s="25">
        <f>D27</f>
        <v>0</v>
      </c>
      <c r="F27" s="197"/>
      <c r="G27" s="175"/>
      <c r="H27" s="24">
        <f>G27</f>
        <v>0</v>
      </c>
      <c r="I27" s="174"/>
      <c r="J27" s="25">
        <f>I27</f>
        <v>0</v>
      </c>
      <c r="K27" s="197"/>
      <c r="L27" s="175"/>
      <c r="M27" s="24">
        <f>L27</f>
        <v>0</v>
      </c>
      <c r="N27" s="174"/>
      <c r="O27" s="25">
        <f>N27</f>
        <v>0</v>
      </c>
      <c r="P27" s="197"/>
      <c r="Q27" s="175"/>
      <c r="R27" s="24">
        <f>Q27</f>
        <v>0</v>
      </c>
      <c r="S27" s="174"/>
      <c r="T27" s="25">
        <f>S27</f>
        <v>0</v>
      </c>
      <c r="U27" s="148"/>
      <c r="V27" s="198" t="s">
        <v>43</v>
      </c>
      <c r="W27" s="199"/>
      <c r="X27" s="145"/>
      <c r="Y27" s="16" t="s">
        <v>44</v>
      </c>
      <c r="Z27" s="5">
        <f>G42</f>
        <v>1</v>
      </c>
      <c r="AA27" s="31" t="str">
        <f>VLOOKUP(2,Z9:AA10,2,FALSE)</f>
        <v>たんぽぽ</v>
      </c>
      <c r="AB27" s="141"/>
      <c r="AC27" s="141"/>
      <c r="AD27" s="141"/>
      <c r="AE27" s="189"/>
    </row>
    <row r="28" spans="1:31" ht="25.9" customHeight="1">
      <c r="A28" s="185" t="s">
        <v>23</v>
      </c>
      <c r="B28" s="26"/>
      <c r="C28" s="19">
        <f>IF(C22="","",SUM(C24:C27))</f>
        <v>0</v>
      </c>
      <c r="D28" s="27"/>
      <c r="E28" s="23">
        <f>IF(E22="","",SUM(E24:E27))</f>
        <v>6</v>
      </c>
      <c r="F28" s="197"/>
      <c r="G28" s="26"/>
      <c r="H28" s="19">
        <f>IF(H22="","",SUM(H24:H27))</f>
        <v>0</v>
      </c>
      <c r="I28" s="27"/>
      <c r="J28" s="23">
        <f>IF(J22="","",SUM(J24:J27))</f>
        <v>6</v>
      </c>
      <c r="K28" s="197"/>
      <c r="L28" s="26"/>
      <c r="M28" s="19">
        <f>IF(M22="","",SUM(M24:M27))</f>
        <v>1</v>
      </c>
      <c r="N28" s="27"/>
      <c r="O28" s="23">
        <f>IF(O22="","",SUM(O24:O27))</f>
        <v>5</v>
      </c>
      <c r="P28" s="197"/>
      <c r="Q28" s="26"/>
      <c r="R28" s="19">
        <f>IF(R22="","",SUM(R24:R27))</f>
        <v>0</v>
      </c>
      <c r="S28" s="27"/>
      <c r="T28" s="23">
        <f>IF(T22="","",SUM(T24:T27))</f>
        <v>6</v>
      </c>
      <c r="U28" s="148"/>
      <c r="V28" s="200" t="s">
        <v>45</v>
      </c>
      <c r="W28" s="201" t="str">
        <f>VLOOKUP(1,Z69:AA70,2,FALSE)</f>
        <v>ＧＴ-Ｒ</v>
      </c>
      <c r="X28" s="145"/>
      <c r="Y28" s="16" t="s">
        <v>46</v>
      </c>
      <c r="Z28" s="5">
        <f>I42</f>
        <v>2</v>
      </c>
      <c r="AA28" s="31" t="str">
        <f>VLOOKUP(2,Z17:AA18,2,FALSE)</f>
        <v>ＣＨＡＷＳ</v>
      </c>
      <c r="AB28" s="141"/>
      <c r="AC28" s="141"/>
      <c r="AD28" s="141"/>
      <c r="AE28" s="189"/>
    </row>
    <row r="29" spans="1:31" ht="25.9" customHeight="1" thickBot="1">
      <c r="A29" s="187" t="s">
        <v>24</v>
      </c>
      <c r="B29" s="236">
        <f>IF(C28="","",RANK(C28,C28:E28))</f>
        <v>2</v>
      </c>
      <c r="C29" s="237"/>
      <c r="D29" s="237">
        <f>IF(E28="","",RANK(E28,C28:E28))</f>
        <v>1</v>
      </c>
      <c r="E29" s="238"/>
      <c r="F29" s="92"/>
      <c r="G29" s="236">
        <f>IF(H28="","",RANK(H28,H28:J28))</f>
        <v>2</v>
      </c>
      <c r="H29" s="237"/>
      <c r="I29" s="237">
        <f>IF(J28="","",RANK(J28,H28:J28))</f>
        <v>1</v>
      </c>
      <c r="J29" s="238"/>
      <c r="K29" s="92"/>
      <c r="L29" s="236">
        <f>IF(M28="","",RANK(M28,M28:O28))</f>
        <v>2</v>
      </c>
      <c r="M29" s="237"/>
      <c r="N29" s="237">
        <f>IF(O28="","",RANK(O28,M28:O28))</f>
        <v>1</v>
      </c>
      <c r="O29" s="238"/>
      <c r="P29" s="92"/>
      <c r="Q29" s="236">
        <f>IF(R28="","",RANK(R28,R28:T28))</f>
        <v>2</v>
      </c>
      <c r="R29" s="237"/>
      <c r="S29" s="237">
        <f>IF(T28="","",RANK(T28,R28:T28))</f>
        <v>1</v>
      </c>
      <c r="T29" s="238"/>
      <c r="U29" s="148"/>
      <c r="V29" s="200" t="s">
        <v>47</v>
      </c>
      <c r="W29" s="201" t="str">
        <f>VLOOKUP(2,Z69:AA70,2,FALSE)</f>
        <v>JUST AWAY １</v>
      </c>
      <c r="X29" s="145"/>
      <c r="Y29" s="16" t="s">
        <v>48</v>
      </c>
      <c r="Z29" s="5">
        <f>L42</f>
        <v>2</v>
      </c>
      <c r="AA29" s="31" t="str">
        <f>VLOOKUP(2,Z11:AA12,2,FALSE)</f>
        <v>M−BLOOD２</v>
      </c>
      <c r="AB29" s="141"/>
      <c r="AC29" s="141"/>
      <c r="AD29" s="141"/>
      <c r="AE29" s="189"/>
    </row>
    <row r="30" spans="1:31" ht="25.9" customHeight="1" thickBot="1">
      <c r="A30" s="181"/>
      <c r="B30" s="18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148"/>
      <c r="V30" s="200" t="s">
        <v>49</v>
      </c>
      <c r="W30" s="201" t="str">
        <f>VLOOKUP(1,Z71:AA72,2,FALSE)</f>
        <v>High-STANDARD</v>
      </c>
      <c r="X30" s="145"/>
      <c r="Y30" s="16" t="s">
        <v>50</v>
      </c>
      <c r="Z30" s="5">
        <f>N42</f>
        <v>1</v>
      </c>
      <c r="AA30" s="31" t="str">
        <f>VLOOKUP(2,Z19:AA20,2,FALSE)</f>
        <v>オールフリー</v>
      </c>
      <c r="AB30" s="141"/>
      <c r="AC30" s="141"/>
      <c r="AD30" s="141"/>
      <c r="AE30" s="189"/>
    </row>
    <row r="31" spans="1:31" ht="25.9" customHeight="1" thickBot="1">
      <c r="A31" s="182" t="s">
        <v>51</v>
      </c>
      <c r="B31" s="224" t="s">
        <v>26</v>
      </c>
      <c r="C31" s="225"/>
      <c r="D31" s="225"/>
      <c r="E31" s="226"/>
      <c r="F31" s="141"/>
      <c r="G31" s="224" t="s">
        <v>27</v>
      </c>
      <c r="H31" s="225"/>
      <c r="I31" s="225"/>
      <c r="J31" s="226"/>
      <c r="K31" s="141"/>
      <c r="L31" s="224" t="s">
        <v>28</v>
      </c>
      <c r="M31" s="225"/>
      <c r="N31" s="225"/>
      <c r="O31" s="226"/>
      <c r="P31" s="141"/>
      <c r="Q31" s="224" t="s">
        <v>29</v>
      </c>
      <c r="R31" s="225"/>
      <c r="S31" s="225"/>
      <c r="T31" s="226"/>
      <c r="U31" s="148"/>
      <c r="V31" s="200" t="s">
        <v>52</v>
      </c>
      <c r="W31" s="201" t="str">
        <f>VLOOKUP(2,Z71:AA72,2,FALSE)</f>
        <v>JUST AWAY ２</v>
      </c>
      <c r="X31" s="145"/>
      <c r="Y31" s="16" t="s">
        <v>53</v>
      </c>
      <c r="Z31" s="5">
        <f>Q42</f>
        <v>1</v>
      </c>
      <c r="AA31" s="31" t="str">
        <f>VLOOKUP(2,Z13:AA14,2,FALSE)</f>
        <v>ＪＯＫＥＲ</v>
      </c>
      <c r="AB31" s="141"/>
      <c r="AC31" s="141"/>
      <c r="AD31" s="141"/>
      <c r="AE31" s="189"/>
    </row>
    <row r="32" spans="1:31" ht="25.9" customHeight="1">
      <c r="A32" s="184" t="s">
        <v>30</v>
      </c>
      <c r="B32" s="239" t="s">
        <v>40</v>
      </c>
      <c r="C32" s="240"/>
      <c r="D32" s="241" t="s">
        <v>41</v>
      </c>
      <c r="E32" s="242"/>
      <c r="F32" s="188"/>
      <c r="G32" s="239" t="s">
        <v>44</v>
      </c>
      <c r="H32" s="240"/>
      <c r="I32" s="241" t="s">
        <v>46</v>
      </c>
      <c r="J32" s="242"/>
      <c r="K32" s="188"/>
      <c r="L32" s="239" t="s">
        <v>48</v>
      </c>
      <c r="M32" s="240"/>
      <c r="N32" s="241" t="s">
        <v>50</v>
      </c>
      <c r="O32" s="242"/>
      <c r="P32" s="188"/>
      <c r="Q32" s="239" t="s">
        <v>53</v>
      </c>
      <c r="R32" s="240"/>
      <c r="S32" s="241" t="s">
        <v>54</v>
      </c>
      <c r="T32" s="242"/>
      <c r="U32" s="148"/>
      <c r="V32" s="200" t="s">
        <v>55</v>
      </c>
      <c r="W32" s="201" t="str">
        <f>VLOOKUP(1,Z73:AA74,2,FALSE)</f>
        <v>KOGI 20</v>
      </c>
      <c r="X32" s="145"/>
      <c r="Y32" s="16" t="s">
        <v>54</v>
      </c>
      <c r="Z32" s="5">
        <f>S42</f>
        <v>2</v>
      </c>
      <c r="AA32" s="31" t="str">
        <f>VLOOKUP(2,Z21:AA22,2,FALSE)</f>
        <v>麻溝 Ａ</v>
      </c>
      <c r="AB32" s="141"/>
      <c r="AC32" s="141"/>
      <c r="AD32" s="141"/>
      <c r="AE32" s="189"/>
    </row>
    <row r="33" spans="1:31" ht="25.9" customHeight="1">
      <c r="A33" s="231" t="s">
        <v>16</v>
      </c>
      <c r="B33" s="232" t="str">
        <f>VLOOKUP(2,Z7:AA8,2,FALSE)</f>
        <v>ＡＦＢ</v>
      </c>
      <c r="C33" s="233"/>
      <c r="D33" s="234" t="str">
        <f>VLOOKUP(2,Z15:AA16,2,FALSE)</f>
        <v>THREE★STARS Ａ</v>
      </c>
      <c r="E33" s="235"/>
      <c r="F33" s="92"/>
      <c r="G33" s="232" t="str">
        <f>VLOOKUP(2,Z9:AA10,2,FALSE)</f>
        <v>たんぽぽ</v>
      </c>
      <c r="H33" s="233"/>
      <c r="I33" s="234" t="str">
        <f>VLOOKUP(2,Z17:AA18,2,FALSE)</f>
        <v>ＣＨＡＷＳ</v>
      </c>
      <c r="J33" s="235"/>
      <c r="K33" s="92"/>
      <c r="L33" s="232" t="str">
        <f>VLOOKUP(2,Z11:AA12,2,FALSE)</f>
        <v>M−BLOOD２</v>
      </c>
      <c r="M33" s="233"/>
      <c r="N33" s="234" t="str">
        <f>VLOOKUP(2,Z19:AA20,2,FALSE)</f>
        <v>オールフリー</v>
      </c>
      <c r="O33" s="235"/>
      <c r="P33" s="92"/>
      <c r="Q33" s="232" t="str">
        <f>VLOOKUP(2,Z13:AA14,2,FALSE)</f>
        <v>ＪＯＫＥＲ</v>
      </c>
      <c r="R33" s="233"/>
      <c r="S33" s="234" t="str">
        <f>VLOOKUP(2,Z21:AA22,2,FALSE)</f>
        <v>麻溝 Ａ</v>
      </c>
      <c r="T33" s="235"/>
      <c r="U33" s="148"/>
      <c r="V33" s="200" t="s">
        <v>56</v>
      </c>
      <c r="W33" s="201" t="str">
        <f>VLOOKUP(2,Z73:AA74,2,FALSE)</f>
        <v>植竹FBCマリナーズ</v>
      </c>
      <c r="X33" s="145"/>
      <c r="Y33" s="16" t="s">
        <v>57</v>
      </c>
      <c r="Z33" s="5">
        <f>B55</f>
        <v>2</v>
      </c>
      <c r="AA33" s="31" t="str">
        <f>VLOOKUP(1,Z7:AA8,2,FALSE)</f>
        <v>植竹FBCマリナーズ</v>
      </c>
      <c r="AB33" s="141"/>
      <c r="AC33" s="141"/>
      <c r="AD33" s="141"/>
      <c r="AE33" s="189"/>
    </row>
    <row r="34" spans="1:31" ht="25.9" customHeight="1">
      <c r="A34" s="231"/>
      <c r="B34" s="232"/>
      <c r="C34" s="233"/>
      <c r="D34" s="234"/>
      <c r="E34" s="235"/>
      <c r="F34" s="92"/>
      <c r="G34" s="232"/>
      <c r="H34" s="233"/>
      <c r="I34" s="234"/>
      <c r="J34" s="235"/>
      <c r="K34" s="92"/>
      <c r="L34" s="232"/>
      <c r="M34" s="233"/>
      <c r="N34" s="234"/>
      <c r="O34" s="235"/>
      <c r="P34" s="92"/>
      <c r="Q34" s="232"/>
      <c r="R34" s="233"/>
      <c r="S34" s="234"/>
      <c r="T34" s="235"/>
      <c r="U34" s="148"/>
      <c r="V34" s="200" t="s">
        <v>58</v>
      </c>
      <c r="W34" s="201" t="str">
        <f>VLOOKUP(1,Z75:AA76,2,FALSE)</f>
        <v>植竹FBCレッドソックス</v>
      </c>
      <c r="X34" s="145"/>
      <c r="Y34" s="16" t="s">
        <v>59</v>
      </c>
      <c r="Z34" s="5">
        <f>D55</f>
        <v>1</v>
      </c>
      <c r="AA34" s="31" t="str">
        <f>VLOOKUP(1,Z15:AA16,2,FALSE)</f>
        <v>JUST AWAY １</v>
      </c>
      <c r="AB34" s="141"/>
      <c r="AC34" s="141"/>
      <c r="AD34" s="141"/>
      <c r="AE34" s="189"/>
    </row>
    <row r="35" spans="1:31" ht="25.9" customHeight="1">
      <c r="A35" s="185" t="s">
        <v>17</v>
      </c>
      <c r="B35" s="18" t="str">
        <f>IF(C35="","",IF(C35&gt;E35,"○",IF(C35&lt;E35,"×","△")))</f>
        <v>×</v>
      </c>
      <c r="C35" s="172">
        <v>1</v>
      </c>
      <c r="D35" s="19" t="str">
        <f>IF(E35="","",IF(E35&gt;C35,"○",IF(E35&lt;C35,"×","△")))</f>
        <v>○</v>
      </c>
      <c r="E35" s="173">
        <v>7</v>
      </c>
      <c r="F35" s="92"/>
      <c r="G35" s="18" t="str">
        <f>IF(H35="","",IF(H35&gt;J35,"○",IF(H35&lt;J35,"×","△")))</f>
        <v>○</v>
      </c>
      <c r="H35" s="172">
        <v>3</v>
      </c>
      <c r="I35" s="19" t="str">
        <f>IF(J35="","",IF(J35&gt;H35,"○",IF(J35&lt;H35,"×","△")))</f>
        <v>×</v>
      </c>
      <c r="J35" s="173">
        <v>1</v>
      </c>
      <c r="K35" s="92"/>
      <c r="L35" s="18" t="str">
        <f>IF(M35="","",IF(M35&gt;O35,"○",IF(M35&lt;O35,"×","△")))</f>
        <v>×</v>
      </c>
      <c r="M35" s="172">
        <v>3</v>
      </c>
      <c r="N35" s="19" t="str">
        <f>IF(O35="","",IF(O35&gt;M35,"○",IF(O35&lt;M35,"×","△")))</f>
        <v>○</v>
      </c>
      <c r="O35" s="173">
        <v>10</v>
      </c>
      <c r="P35" s="92"/>
      <c r="Q35" s="18" t="str">
        <f>IF(R35="","",IF(R35&gt;T35,"○",IF(R35&lt;T35,"×","△")))</f>
        <v>○</v>
      </c>
      <c r="R35" s="172">
        <v>8</v>
      </c>
      <c r="S35" s="19" t="str">
        <f>IF(T35="","",IF(T35&gt;R35,"○",IF(T35&lt;R35,"×","△")))</f>
        <v>×</v>
      </c>
      <c r="T35" s="173">
        <v>2</v>
      </c>
      <c r="U35" s="148"/>
      <c r="V35" s="200" t="s">
        <v>60</v>
      </c>
      <c r="W35" s="201" t="str">
        <f>VLOOKUP(2,Z75:AA76,2,FALSE)</f>
        <v>THREE★STARS Ｂ</v>
      </c>
      <c r="X35" s="145"/>
      <c r="Y35" s="16" t="s">
        <v>61</v>
      </c>
      <c r="Z35" s="5">
        <f>G55</f>
        <v>2</v>
      </c>
      <c r="AA35" s="31" t="str">
        <f>VLOOKUP(1,Z9:AA10,2,FALSE)</f>
        <v>THREE★STARS Ｂ</v>
      </c>
      <c r="AB35" s="141"/>
      <c r="AC35" s="141"/>
      <c r="AD35" s="141"/>
      <c r="AE35" s="189"/>
    </row>
    <row r="36" spans="1:31" ht="25.9" customHeight="1">
      <c r="A36" s="185" t="s">
        <v>18</v>
      </c>
      <c r="B36" s="18" t="str">
        <f>IF(C36="","",IF(C36&gt;E36,"○",IF(C36&lt;E36,"×","△")))</f>
        <v>×</v>
      </c>
      <c r="C36" s="172">
        <v>3</v>
      </c>
      <c r="D36" s="19" t="str">
        <f>IF(E36="","",IF(E36&gt;C36,"○",IF(E36&lt;C36,"×","△")))</f>
        <v>○</v>
      </c>
      <c r="E36" s="173">
        <v>7</v>
      </c>
      <c r="F36" s="92"/>
      <c r="G36" s="18" t="str">
        <f>IF(H36="","",IF(H36&gt;J36,"○",IF(H36&lt;J36,"×","△")))</f>
        <v>○</v>
      </c>
      <c r="H36" s="172">
        <v>10</v>
      </c>
      <c r="I36" s="19" t="str">
        <f>IF(J36="","",IF(J36&gt;H36,"○",IF(J36&lt;H36,"×","△")))</f>
        <v>×</v>
      </c>
      <c r="J36" s="173">
        <v>6</v>
      </c>
      <c r="K36" s="92"/>
      <c r="L36" s="18" t="str">
        <f>IF(M36="","",IF(M36&gt;O36,"○",IF(M36&lt;O36,"×","△")))</f>
        <v>×</v>
      </c>
      <c r="M36" s="172">
        <v>8</v>
      </c>
      <c r="N36" s="19" t="str">
        <f>IF(O36="","",IF(O36&gt;M36,"○",IF(O36&lt;M36,"×","△")))</f>
        <v>○</v>
      </c>
      <c r="O36" s="173">
        <v>11</v>
      </c>
      <c r="P36" s="92"/>
      <c r="Q36" s="18" t="str">
        <f>IF(R36="","",IF(R36&gt;T36,"○",IF(R36&lt;T36,"×","△")))</f>
        <v>×</v>
      </c>
      <c r="R36" s="172">
        <v>5</v>
      </c>
      <c r="S36" s="19" t="str">
        <f>IF(T36="","",IF(T36&gt;R36,"○",IF(T36&lt;R36,"×","△")))</f>
        <v>○</v>
      </c>
      <c r="T36" s="173">
        <v>6</v>
      </c>
      <c r="U36" s="148"/>
      <c r="V36" s="200" t="s">
        <v>62</v>
      </c>
      <c r="W36" s="201" t="str">
        <f>VLOOKUP(1,Z61:AA62,2,FALSE)</f>
        <v>たんぽぽ</v>
      </c>
      <c r="X36" s="145"/>
      <c r="Y36" s="16" t="s">
        <v>63</v>
      </c>
      <c r="Z36" s="5">
        <f>I55</f>
        <v>1</v>
      </c>
      <c r="AA36" s="31" t="str">
        <f>VLOOKUP(1,Z17:AA18,2,FALSE)</f>
        <v>High-STANDARD</v>
      </c>
      <c r="AB36" s="141"/>
      <c r="AC36" s="141"/>
      <c r="AD36" s="141"/>
      <c r="AE36" s="189"/>
    </row>
    <row r="37" spans="1:31" ht="25.9" customHeight="1">
      <c r="A37" s="186" t="s">
        <v>19</v>
      </c>
      <c r="B37" s="20">
        <f>COUNTIF(B35:B36,"○")</f>
        <v>0</v>
      </c>
      <c r="C37" s="21">
        <f>B37*2</f>
        <v>0</v>
      </c>
      <c r="D37" s="21">
        <f>COUNTIF(D35:D36,"○")</f>
        <v>2</v>
      </c>
      <c r="E37" s="22">
        <f>D37*2</f>
        <v>4</v>
      </c>
      <c r="F37" s="196"/>
      <c r="G37" s="20">
        <f>COUNTIF(G35:G36,"○")</f>
        <v>2</v>
      </c>
      <c r="H37" s="21">
        <f>G37*2</f>
        <v>4</v>
      </c>
      <c r="I37" s="21">
        <f>COUNTIF(I35:I36,"○")</f>
        <v>0</v>
      </c>
      <c r="J37" s="22">
        <f>I37*2</f>
        <v>0</v>
      </c>
      <c r="K37" s="196"/>
      <c r="L37" s="20">
        <f>COUNTIF(L35:L36,"○")</f>
        <v>0</v>
      </c>
      <c r="M37" s="21">
        <f>L37*2</f>
        <v>0</v>
      </c>
      <c r="N37" s="21">
        <f>COUNTIF(N35:N36,"○")</f>
        <v>2</v>
      </c>
      <c r="O37" s="22">
        <f>N37*2</f>
        <v>4</v>
      </c>
      <c r="P37" s="196"/>
      <c r="Q37" s="20">
        <f>COUNTIF(Q35:Q36,"○")</f>
        <v>1</v>
      </c>
      <c r="R37" s="21">
        <f>Q37*2</f>
        <v>2</v>
      </c>
      <c r="S37" s="21">
        <f>COUNTIF(S35:S36,"○")</f>
        <v>1</v>
      </c>
      <c r="T37" s="22">
        <f>S37*2</f>
        <v>2</v>
      </c>
      <c r="U37" s="148"/>
      <c r="V37" s="200" t="s">
        <v>64</v>
      </c>
      <c r="W37" s="201" t="str">
        <f>VLOOKUP(2,Z61:AA62,2,FALSE)</f>
        <v>オールフリー</v>
      </c>
      <c r="X37" s="145"/>
      <c r="Y37" s="16" t="s">
        <v>65</v>
      </c>
      <c r="Z37" s="5">
        <f>L55</f>
        <v>2</v>
      </c>
      <c r="AA37" s="31" t="str">
        <f>VLOOKUP(1,Z11:AA12,2,FALSE)</f>
        <v>植竹FBCレッドソックス</v>
      </c>
      <c r="AB37" s="141"/>
      <c r="AC37" s="141"/>
      <c r="AD37" s="141"/>
      <c r="AE37" s="189"/>
    </row>
    <row r="38" spans="1:31" ht="25.9" customHeight="1">
      <c r="A38" s="185" t="s">
        <v>20</v>
      </c>
      <c r="B38" s="18">
        <f>COUNTIF(B35:B36,"△")</f>
        <v>0</v>
      </c>
      <c r="C38" s="19">
        <f>B38*1</f>
        <v>0</v>
      </c>
      <c r="D38" s="19">
        <f>COUNTIF(D35:D36,"△")</f>
        <v>0</v>
      </c>
      <c r="E38" s="23">
        <f>D38*1</f>
        <v>0</v>
      </c>
      <c r="F38" s="197"/>
      <c r="G38" s="18">
        <f>COUNTIF(G35:G36,"△")</f>
        <v>0</v>
      </c>
      <c r="H38" s="19">
        <f>G38*1</f>
        <v>0</v>
      </c>
      <c r="I38" s="19">
        <f>COUNTIF(I35:I36,"△")</f>
        <v>0</v>
      </c>
      <c r="J38" s="23">
        <f>I38*1</f>
        <v>0</v>
      </c>
      <c r="K38" s="197"/>
      <c r="L38" s="18">
        <f>COUNTIF(L35:L36,"△")</f>
        <v>0</v>
      </c>
      <c r="M38" s="19">
        <f>L38*1</f>
        <v>0</v>
      </c>
      <c r="N38" s="19">
        <f>COUNTIF(N35:N36,"△")</f>
        <v>0</v>
      </c>
      <c r="O38" s="23">
        <f>N38*1</f>
        <v>0</v>
      </c>
      <c r="P38" s="197"/>
      <c r="Q38" s="18">
        <f>COUNTIF(Q35:Q36,"△")</f>
        <v>0</v>
      </c>
      <c r="R38" s="19">
        <f>Q38*1</f>
        <v>0</v>
      </c>
      <c r="S38" s="19">
        <f>COUNTIF(S35:S36,"△")</f>
        <v>0</v>
      </c>
      <c r="T38" s="23">
        <f>S38*1</f>
        <v>0</v>
      </c>
      <c r="U38" s="148"/>
      <c r="V38" s="200" t="s">
        <v>66</v>
      </c>
      <c r="W38" s="201" t="str">
        <f>VLOOKUP(1,Z63:AA64,2,FALSE)</f>
        <v>THREE★STARS Ａ</v>
      </c>
      <c r="X38" s="145"/>
      <c r="Y38" s="16" t="s">
        <v>67</v>
      </c>
      <c r="Z38" s="5">
        <f>N55</f>
        <v>1</v>
      </c>
      <c r="AA38" s="31" t="str">
        <f>VLOOKUP(1,Z19:AA20,2,FALSE)</f>
        <v>ＧＴ-Ｒ</v>
      </c>
      <c r="AB38" s="141"/>
      <c r="AC38" s="141"/>
      <c r="AD38" s="141"/>
      <c r="AE38" s="189"/>
    </row>
    <row r="39" spans="1:31" ht="25.9" customHeight="1">
      <c r="A39" s="185" t="s">
        <v>21</v>
      </c>
      <c r="B39" s="18">
        <f>C35+C36</f>
        <v>4</v>
      </c>
      <c r="C39" s="24">
        <f>IF(B39&gt;D39,2,0)</f>
        <v>0</v>
      </c>
      <c r="D39" s="19">
        <f>E35+E36</f>
        <v>14</v>
      </c>
      <c r="E39" s="23">
        <f>IF(D39&gt;B39,2,0)</f>
        <v>2</v>
      </c>
      <c r="F39" s="197"/>
      <c r="G39" s="18">
        <f>H35+H36</f>
        <v>13</v>
      </c>
      <c r="H39" s="24">
        <f>IF(G39&gt;I39,2,0)</f>
        <v>2</v>
      </c>
      <c r="I39" s="19">
        <f>J35+J36</f>
        <v>7</v>
      </c>
      <c r="J39" s="23">
        <f>IF(I39&gt;G39,2,0)</f>
        <v>0</v>
      </c>
      <c r="K39" s="197"/>
      <c r="L39" s="18">
        <f>M35+M36</f>
        <v>11</v>
      </c>
      <c r="M39" s="24">
        <f>IF(L39&gt;N39,2,0)</f>
        <v>0</v>
      </c>
      <c r="N39" s="19">
        <f>O35+O36</f>
        <v>21</v>
      </c>
      <c r="O39" s="23">
        <f>IF(N39&gt;L39,2,0)</f>
        <v>2</v>
      </c>
      <c r="P39" s="197"/>
      <c r="Q39" s="18">
        <f>R35+R36</f>
        <v>13</v>
      </c>
      <c r="R39" s="24">
        <f>IF(Q39&gt;S39,2,0)</f>
        <v>2</v>
      </c>
      <c r="S39" s="19">
        <f>T35+T36</f>
        <v>8</v>
      </c>
      <c r="T39" s="23">
        <f>IF(S39&gt;Q39,2,0)</f>
        <v>0</v>
      </c>
      <c r="U39" s="148"/>
      <c r="V39" s="200" t="s">
        <v>68</v>
      </c>
      <c r="W39" s="201" t="str">
        <f>VLOOKUP(2,Z63:AA64,2,FALSE)</f>
        <v>ＪＯＫＥＲ</v>
      </c>
      <c r="X39" s="145"/>
      <c r="Y39" s="16" t="s">
        <v>69</v>
      </c>
      <c r="Z39" s="5">
        <f>Q55</f>
        <v>1</v>
      </c>
      <c r="AA39" s="31" t="str">
        <f>VLOOKUP(1,Z13:AA14,2,FALSE)</f>
        <v>JUST AWAY ２</v>
      </c>
      <c r="AB39" s="141"/>
      <c r="AC39" s="141"/>
      <c r="AD39" s="141"/>
      <c r="AE39" s="189"/>
    </row>
    <row r="40" spans="1:31" ht="25.9" customHeight="1">
      <c r="A40" s="185" t="s">
        <v>22</v>
      </c>
      <c r="B40" s="175"/>
      <c r="C40" s="24">
        <f>B40</f>
        <v>0</v>
      </c>
      <c r="D40" s="174"/>
      <c r="E40" s="25">
        <f>D40</f>
        <v>0</v>
      </c>
      <c r="F40" s="197"/>
      <c r="G40" s="175"/>
      <c r="H40" s="24">
        <f>G40</f>
        <v>0</v>
      </c>
      <c r="I40" s="174"/>
      <c r="J40" s="25">
        <f>I40</f>
        <v>0</v>
      </c>
      <c r="K40" s="197"/>
      <c r="L40" s="175"/>
      <c r="M40" s="24">
        <f>L40</f>
        <v>0</v>
      </c>
      <c r="N40" s="174"/>
      <c r="O40" s="25">
        <f>N40</f>
        <v>0</v>
      </c>
      <c r="P40" s="197"/>
      <c r="Q40" s="175"/>
      <c r="R40" s="24">
        <f>Q40</f>
        <v>0</v>
      </c>
      <c r="S40" s="174"/>
      <c r="T40" s="25">
        <f>S40</f>
        <v>0</v>
      </c>
      <c r="U40" s="148"/>
      <c r="V40" s="200" t="s">
        <v>70</v>
      </c>
      <c r="W40" s="201" t="str">
        <f>VLOOKUP(1,Z65:AA66,2,FALSE)</f>
        <v>M−BLOOD２</v>
      </c>
      <c r="X40" s="145"/>
      <c r="Y40" s="29" t="s">
        <v>71</v>
      </c>
      <c r="Z40" s="170">
        <f>S55</f>
        <v>2</v>
      </c>
      <c r="AA40" s="32" t="str">
        <f>VLOOKUP(1,Z21:AA22,2,FALSE)</f>
        <v>KOGI 20</v>
      </c>
      <c r="AB40" s="141"/>
      <c r="AC40" s="141"/>
      <c r="AD40" s="141"/>
      <c r="AE40" s="189"/>
    </row>
    <row r="41" spans="1:31" ht="25.9" customHeight="1">
      <c r="A41" s="185" t="s">
        <v>23</v>
      </c>
      <c r="B41" s="26"/>
      <c r="C41" s="19">
        <f>IF(C35="","",SUM(C37:C40))</f>
        <v>0</v>
      </c>
      <c r="D41" s="27"/>
      <c r="E41" s="23">
        <f>IF(E35="","",SUM(E37:E40))</f>
        <v>6</v>
      </c>
      <c r="F41" s="197"/>
      <c r="G41" s="26"/>
      <c r="H41" s="19">
        <f>IF(H35="","",SUM(H37:H40))</f>
        <v>6</v>
      </c>
      <c r="I41" s="27"/>
      <c r="J41" s="23">
        <f>IF(J35="","",SUM(J37:J40))</f>
        <v>0</v>
      </c>
      <c r="K41" s="197"/>
      <c r="L41" s="26"/>
      <c r="M41" s="19">
        <f>IF(M35="","",SUM(M37:M40))</f>
        <v>0</v>
      </c>
      <c r="N41" s="27"/>
      <c r="O41" s="23">
        <f>IF(O35="","",SUM(O37:O40))</f>
        <v>6</v>
      </c>
      <c r="P41" s="197"/>
      <c r="Q41" s="26"/>
      <c r="R41" s="19">
        <f>IF(R35="","",SUM(R37:R40))</f>
        <v>4</v>
      </c>
      <c r="S41" s="27"/>
      <c r="T41" s="23">
        <f>IF(T35="","",SUM(T37:T40))</f>
        <v>2</v>
      </c>
      <c r="U41" s="148"/>
      <c r="V41" s="200" t="s">
        <v>72</v>
      </c>
      <c r="W41" s="201" t="str">
        <f>VLOOKUP(2,Z65:AA66,2,FALSE)</f>
        <v>ＡＦＢ</v>
      </c>
      <c r="X41" s="145"/>
      <c r="Y41" s="141"/>
      <c r="Z41" s="141"/>
      <c r="AA41" s="141"/>
      <c r="AB41" s="141"/>
      <c r="AC41" s="141"/>
      <c r="AD41" s="141"/>
      <c r="AE41" s="189"/>
    </row>
    <row r="42" spans="1:31" ht="25.9" customHeight="1" thickBot="1">
      <c r="A42" s="187" t="s">
        <v>24</v>
      </c>
      <c r="B42" s="236">
        <f>IF(C41="","",RANK(C41,C41:E41))</f>
        <v>2</v>
      </c>
      <c r="C42" s="237"/>
      <c r="D42" s="237">
        <f>IF(E41="","",RANK(E41,C41:E41))</f>
        <v>1</v>
      </c>
      <c r="E42" s="238"/>
      <c r="F42" s="92"/>
      <c r="G42" s="236">
        <f>IF(H41="","",RANK(H41,H41:J41))</f>
        <v>1</v>
      </c>
      <c r="H42" s="237"/>
      <c r="I42" s="237">
        <f>IF(J41="","",RANK(J41,H41:J41))</f>
        <v>2</v>
      </c>
      <c r="J42" s="238"/>
      <c r="K42" s="92"/>
      <c r="L42" s="236">
        <f>IF(M41="","",RANK(M41,M41:O41))</f>
        <v>2</v>
      </c>
      <c r="M42" s="237"/>
      <c r="N42" s="237">
        <f>IF(O41="","",RANK(O41,M41:O41))</f>
        <v>1</v>
      </c>
      <c r="O42" s="238"/>
      <c r="P42" s="92"/>
      <c r="Q42" s="236">
        <f>IF(R41="","",RANK(R41,R41:T41))</f>
        <v>1</v>
      </c>
      <c r="R42" s="237"/>
      <c r="S42" s="237">
        <f>IF(T41="","",RANK(T41,R41:T41))</f>
        <v>2</v>
      </c>
      <c r="T42" s="238"/>
      <c r="U42" s="148"/>
      <c r="V42" s="200" t="s">
        <v>73</v>
      </c>
      <c r="W42" s="201" t="str">
        <f>VLOOKUP(1,Z67:AA68,2,FALSE)</f>
        <v>麻溝 Ａ</v>
      </c>
      <c r="X42" s="145"/>
      <c r="Y42" s="193" t="s">
        <v>74</v>
      </c>
      <c r="Z42" s="194"/>
      <c r="AA42" s="195"/>
      <c r="AB42" s="141"/>
      <c r="AC42" s="141"/>
      <c r="AD42" s="141"/>
      <c r="AE42" s="189"/>
    </row>
    <row r="43" spans="1:31" ht="25.9" customHeight="1" thickBot="1">
      <c r="A43" s="181"/>
      <c r="B43" s="180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148"/>
      <c r="V43" s="202" t="s">
        <v>75</v>
      </c>
      <c r="W43" s="203" t="str">
        <f>VLOOKUP(2,Z67:AA68,2,FALSE)</f>
        <v>ＣＨＡＷＳ</v>
      </c>
      <c r="X43" s="145"/>
      <c r="Y43" s="14" t="s">
        <v>76</v>
      </c>
      <c r="Z43" s="169">
        <f>B68</f>
        <v>2</v>
      </c>
      <c r="AA43" s="171" t="str">
        <f>VLOOKUP(1,Z25:AA26,2,FALSE)</f>
        <v>THREE★STARS Ａ</v>
      </c>
      <c r="AB43" s="141"/>
      <c r="AC43" s="141"/>
      <c r="AD43" s="141"/>
      <c r="AE43" s="189"/>
    </row>
    <row r="44" spans="1:31" ht="25.9" customHeight="1" thickTop="1" thickBot="1">
      <c r="A44" s="182" t="s">
        <v>77</v>
      </c>
      <c r="B44" s="224" t="s">
        <v>26</v>
      </c>
      <c r="C44" s="225"/>
      <c r="D44" s="225"/>
      <c r="E44" s="226"/>
      <c r="F44" s="141"/>
      <c r="G44" s="224" t="s">
        <v>27</v>
      </c>
      <c r="H44" s="225"/>
      <c r="I44" s="225"/>
      <c r="J44" s="226"/>
      <c r="K44" s="141"/>
      <c r="L44" s="224" t="s">
        <v>28</v>
      </c>
      <c r="M44" s="225"/>
      <c r="N44" s="225"/>
      <c r="O44" s="226"/>
      <c r="P44" s="141"/>
      <c r="Q44" s="224" t="s">
        <v>29</v>
      </c>
      <c r="R44" s="225"/>
      <c r="S44" s="225"/>
      <c r="T44" s="226"/>
      <c r="U44" s="148"/>
      <c r="V44" s="141"/>
      <c r="W44" s="145"/>
      <c r="X44" s="145"/>
      <c r="Y44" s="16" t="s">
        <v>78</v>
      </c>
      <c r="Z44" s="5">
        <f>D68</f>
        <v>1</v>
      </c>
      <c r="AA44" s="31" t="str">
        <f>VLOOKUP(1,Z27:AA28,2,FALSE)</f>
        <v>たんぽぽ</v>
      </c>
      <c r="AB44" s="141"/>
      <c r="AC44" s="141"/>
      <c r="AD44" s="141"/>
      <c r="AE44" s="189"/>
    </row>
    <row r="45" spans="1:31" ht="25.9" customHeight="1">
      <c r="A45" s="184" t="s">
        <v>30</v>
      </c>
      <c r="B45" s="239" t="s">
        <v>57</v>
      </c>
      <c r="C45" s="240"/>
      <c r="D45" s="241" t="s">
        <v>59</v>
      </c>
      <c r="E45" s="242"/>
      <c r="F45" s="188"/>
      <c r="G45" s="239" t="s">
        <v>61</v>
      </c>
      <c r="H45" s="240"/>
      <c r="I45" s="241" t="s">
        <v>63</v>
      </c>
      <c r="J45" s="242"/>
      <c r="K45" s="188"/>
      <c r="L45" s="239" t="s">
        <v>65</v>
      </c>
      <c r="M45" s="240"/>
      <c r="N45" s="241" t="s">
        <v>67</v>
      </c>
      <c r="O45" s="242"/>
      <c r="P45" s="188"/>
      <c r="Q45" s="239" t="s">
        <v>69</v>
      </c>
      <c r="R45" s="240"/>
      <c r="S45" s="241" t="s">
        <v>71</v>
      </c>
      <c r="T45" s="242"/>
      <c r="U45" s="148"/>
      <c r="V45" s="141"/>
      <c r="W45" s="145"/>
      <c r="X45" s="145"/>
      <c r="Y45" s="16" t="s">
        <v>79</v>
      </c>
      <c r="Z45" s="5">
        <f>G68</f>
        <v>1</v>
      </c>
      <c r="AA45" s="31" t="str">
        <f>VLOOKUP(2,Z25:AA26,2,FALSE)</f>
        <v>ＡＦＢ</v>
      </c>
      <c r="AB45" s="141"/>
      <c r="AC45" s="141"/>
      <c r="AD45" s="141"/>
      <c r="AE45" s="189"/>
    </row>
    <row r="46" spans="1:31" ht="25.9" customHeight="1">
      <c r="A46" s="231" t="s">
        <v>16</v>
      </c>
      <c r="B46" s="232" t="str">
        <f>VLOOKUP(1,Z7:AA8,2,FALSE)</f>
        <v>植竹FBCマリナーズ</v>
      </c>
      <c r="C46" s="233"/>
      <c r="D46" s="234" t="str">
        <f>VLOOKUP(1,Z15:AA16,2,FALSE)</f>
        <v>JUST AWAY １</v>
      </c>
      <c r="E46" s="235"/>
      <c r="F46" s="92"/>
      <c r="G46" s="232" t="str">
        <f>VLOOKUP(1,Z9:AA10,2,FALSE)</f>
        <v>THREE★STARS Ｂ</v>
      </c>
      <c r="H46" s="233"/>
      <c r="I46" s="234" t="str">
        <f>VLOOKUP(1,Z17:AA18,2,FALSE)</f>
        <v>High-STANDARD</v>
      </c>
      <c r="J46" s="235"/>
      <c r="K46" s="92"/>
      <c r="L46" s="232" t="str">
        <f>VLOOKUP(1,Z11:AA12,2,FALSE)</f>
        <v>植竹FBCレッドソックス</v>
      </c>
      <c r="M46" s="233"/>
      <c r="N46" s="234" t="str">
        <f>VLOOKUP(1,Z19:AA20,2,FALSE)</f>
        <v>ＧＴ-Ｒ</v>
      </c>
      <c r="O46" s="235"/>
      <c r="P46" s="92"/>
      <c r="Q46" s="232" t="str">
        <f>VLOOKUP(1,Z13:AA14,2,FALSE)</f>
        <v>JUST AWAY ２</v>
      </c>
      <c r="R46" s="233"/>
      <c r="S46" s="234" t="str">
        <f>VLOOKUP(1,Z21:AA22,2,FALSE)</f>
        <v>KOGI 20</v>
      </c>
      <c r="T46" s="235"/>
      <c r="U46" s="148"/>
      <c r="V46" s="141"/>
      <c r="W46" s="145"/>
      <c r="X46" s="145"/>
      <c r="Y46" s="16" t="s">
        <v>80</v>
      </c>
      <c r="Z46" s="5">
        <f>I68</f>
        <v>2</v>
      </c>
      <c r="AA46" s="31" t="str">
        <f>VLOOKUP(2,Z27:AA28,2,FALSE)</f>
        <v>ＣＨＡＷＳ</v>
      </c>
      <c r="AB46" s="141"/>
      <c r="AC46" s="141"/>
      <c r="AD46" s="141"/>
      <c r="AE46" s="189"/>
    </row>
    <row r="47" spans="1:31" ht="25.9" customHeight="1">
      <c r="A47" s="231"/>
      <c r="B47" s="232"/>
      <c r="C47" s="233"/>
      <c r="D47" s="234"/>
      <c r="E47" s="235"/>
      <c r="F47" s="92"/>
      <c r="G47" s="232"/>
      <c r="H47" s="233"/>
      <c r="I47" s="234"/>
      <c r="J47" s="235"/>
      <c r="K47" s="92"/>
      <c r="L47" s="232"/>
      <c r="M47" s="233"/>
      <c r="N47" s="234"/>
      <c r="O47" s="235"/>
      <c r="P47" s="92"/>
      <c r="Q47" s="232"/>
      <c r="R47" s="233"/>
      <c r="S47" s="234"/>
      <c r="T47" s="235"/>
      <c r="U47" s="148"/>
      <c r="V47" s="141"/>
      <c r="W47" s="145"/>
      <c r="X47" s="145"/>
      <c r="Y47" s="16" t="s">
        <v>81</v>
      </c>
      <c r="Z47" s="5">
        <f>L68</f>
        <v>1</v>
      </c>
      <c r="AA47" s="31" t="str">
        <f>VLOOKUP(1,Z29:AA30,2,FALSE)</f>
        <v>オールフリー</v>
      </c>
      <c r="AB47" s="141"/>
      <c r="AC47" s="141"/>
      <c r="AD47" s="141"/>
      <c r="AE47" s="189"/>
    </row>
    <row r="48" spans="1:31" ht="25.9" customHeight="1">
      <c r="A48" s="185" t="s">
        <v>17</v>
      </c>
      <c r="B48" s="18" t="str">
        <f>IF(C48="","",IF(C48&gt;E48,"○",IF(C48&lt;E48,"×","△")))</f>
        <v>×</v>
      </c>
      <c r="C48" s="172">
        <v>5</v>
      </c>
      <c r="D48" s="19" t="str">
        <f>IF(E48="","",IF(E48&gt;C48,"○",IF(E48&lt;C48,"×","△")))</f>
        <v>○</v>
      </c>
      <c r="E48" s="173">
        <v>7</v>
      </c>
      <c r="F48" s="92"/>
      <c r="G48" s="18" t="str">
        <f>IF(H48="","",IF(H48&gt;J48,"○",IF(H48&lt;J48,"×","△")))</f>
        <v>×</v>
      </c>
      <c r="H48" s="172">
        <v>7</v>
      </c>
      <c r="I48" s="19" t="str">
        <f>IF(J48="","",IF(J48&gt;H48,"○",IF(J48&lt;H48,"×","△")))</f>
        <v>○</v>
      </c>
      <c r="J48" s="173">
        <v>16</v>
      </c>
      <c r="K48" s="92"/>
      <c r="L48" s="18" t="str">
        <f>IF(M48="","",IF(M48&gt;O48,"○",IF(M48&lt;O48,"×","△")))</f>
        <v>×</v>
      </c>
      <c r="M48" s="172">
        <v>1</v>
      </c>
      <c r="N48" s="19" t="str">
        <f>IF(O48="","",IF(O48&gt;M48,"○",IF(O48&lt;M48,"×","△")))</f>
        <v>○</v>
      </c>
      <c r="O48" s="173">
        <v>4</v>
      </c>
      <c r="P48" s="92"/>
      <c r="Q48" s="18" t="str">
        <f>IF(R48="","",IF(R48&gt;T48,"○",IF(R48&lt;T48,"×","△")))</f>
        <v>○</v>
      </c>
      <c r="R48" s="172">
        <v>6</v>
      </c>
      <c r="S48" s="19" t="str">
        <f>IF(T48="","",IF(T48&gt;R48,"○",IF(T48&lt;R48,"×","△")))</f>
        <v>×</v>
      </c>
      <c r="T48" s="173">
        <v>2</v>
      </c>
      <c r="U48" s="148"/>
      <c r="V48" s="141"/>
      <c r="W48" s="145"/>
      <c r="X48" s="145"/>
      <c r="Y48" s="16" t="s">
        <v>82</v>
      </c>
      <c r="Z48" s="5">
        <f>N68</f>
        <v>2</v>
      </c>
      <c r="AA48" s="31" t="str">
        <f>VLOOKUP(1,Z31:AA32,2,FALSE)</f>
        <v>ＪＯＫＥＲ</v>
      </c>
      <c r="AB48" s="141"/>
      <c r="AC48" s="141"/>
      <c r="AD48" s="141"/>
      <c r="AE48" s="189"/>
    </row>
    <row r="49" spans="1:31" ht="25.9" customHeight="1">
      <c r="A49" s="185" t="s">
        <v>18</v>
      </c>
      <c r="B49" s="18" t="str">
        <f>IF(C49="","",IF(C49&gt;E49,"○",IF(C49&lt;E49,"×","△")))</f>
        <v>×</v>
      </c>
      <c r="C49" s="172">
        <v>6</v>
      </c>
      <c r="D49" s="19" t="str">
        <f>IF(E49="","",IF(E49&gt;C49,"○",IF(E49&lt;C49,"×","△")))</f>
        <v>○</v>
      </c>
      <c r="E49" s="173">
        <v>8</v>
      </c>
      <c r="F49" s="92"/>
      <c r="G49" s="18" t="str">
        <f>IF(H49="","",IF(H49&gt;J49,"○",IF(H49&lt;J49,"×","△")))</f>
        <v>○</v>
      </c>
      <c r="H49" s="172">
        <v>7</v>
      </c>
      <c r="I49" s="19" t="str">
        <f>IF(J49="","",IF(J49&gt;H49,"○",IF(J49&lt;H49,"×","△")))</f>
        <v>×</v>
      </c>
      <c r="J49" s="173">
        <v>6</v>
      </c>
      <c r="K49" s="92"/>
      <c r="L49" s="18" t="str">
        <f>IF(M49="","",IF(M49&gt;O49,"○",IF(M49&lt;O49,"×","△")))</f>
        <v>×</v>
      </c>
      <c r="M49" s="172">
        <v>3</v>
      </c>
      <c r="N49" s="19" t="str">
        <f>IF(O49="","",IF(O49&gt;M49,"○",IF(O49&lt;M49,"×","△")))</f>
        <v>○</v>
      </c>
      <c r="O49" s="173">
        <v>8</v>
      </c>
      <c r="P49" s="92"/>
      <c r="Q49" s="18" t="str">
        <f>IF(R49="","",IF(R49&gt;T49,"○",IF(R49&lt;T49,"×","△")))</f>
        <v>○</v>
      </c>
      <c r="R49" s="172">
        <v>11</v>
      </c>
      <c r="S49" s="19" t="str">
        <f>IF(T49="","",IF(T49&gt;R49,"○",IF(T49&lt;R49,"×","△")))</f>
        <v>×</v>
      </c>
      <c r="T49" s="173">
        <v>4</v>
      </c>
      <c r="U49" s="148"/>
      <c r="V49" s="141"/>
      <c r="W49" s="145"/>
      <c r="X49" s="145"/>
      <c r="Y49" s="16" t="s">
        <v>83</v>
      </c>
      <c r="Z49" s="5">
        <f>Q68</f>
        <v>1</v>
      </c>
      <c r="AA49" s="31" t="str">
        <f>VLOOKUP(2,Z29:AA30,2,FALSE)</f>
        <v>M−BLOOD２</v>
      </c>
      <c r="AB49" s="141"/>
      <c r="AC49" s="141"/>
      <c r="AD49" s="141"/>
      <c r="AE49" s="189"/>
    </row>
    <row r="50" spans="1:31" ht="25.9" customHeight="1">
      <c r="A50" s="186" t="s">
        <v>19</v>
      </c>
      <c r="B50" s="20">
        <f>COUNTIF(B48:B49,"○")</f>
        <v>0</v>
      </c>
      <c r="C50" s="21">
        <f>B50*2</f>
        <v>0</v>
      </c>
      <c r="D50" s="21">
        <f>COUNTIF(D48:D49,"○")</f>
        <v>2</v>
      </c>
      <c r="E50" s="22">
        <f>D50*2</f>
        <v>4</v>
      </c>
      <c r="F50" s="196"/>
      <c r="G50" s="20">
        <f>COUNTIF(G48:G49,"○")</f>
        <v>1</v>
      </c>
      <c r="H50" s="21">
        <f>G50*2</f>
        <v>2</v>
      </c>
      <c r="I50" s="21">
        <f>COUNTIF(I48:I49,"○")</f>
        <v>1</v>
      </c>
      <c r="J50" s="22">
        <f>I50*2</f>
        <v>2</v>
      </c>
      <c r="K50" s="196"/>
      <c r="L50" s="20">
        <f>COUNTIF(L48:L49,"○")</f>
        <v>0</v>
      </c>
      <c r="M50" s="21">
        <f>L50*2</f>
        <v>0</v>
      </c>
      <c r="N50" s="21">
        <f>COUNTIF(N48:N49,"○")</f>
        <v>2</v>
      </c>
      <c r="O50" s="22">
        <f>N50*2</f>
        <v>4</v>
      </c>
      <c r="P50" s="196"/>
      <c r="Q50" s="20">
        <f>COUNTIF(Q48:Q49,"○")</f>
        <v>2</v>
      </c>
      <c r="R50" s="21">
        <f>Q50*2</f>
        <v>4</v>
      </c>
      <c r="S50" s="21">
        <f>COUNTIF(S48:S49,"○")</f>
        <v>0</v>
      </c>
      <c r="T50" s="22">
        <f>S50*2</f>
        <v>0</v>
      </c>
      <c r="U50" s="148"/>
      <c r="V50" s="141"/>
      <c r="W50" s="145"/>
      <c r="X50" s="145"/>
      <c r="Y50" s="16" t="s">
        <v>84</v>
      </c>
      <c r="Z50" s="5">
        <f>S68</f>
        <v>2</v>
      </c>
      <c r="AA50" s="31" t="str">
        <f>VLOOKUP(2,Z31:AA32,2,FALSE)</f>
        <v>麻溝 Ａ</v>
      </c>
      <c r="AB50" s="141"/>
      <c r="AC50" s="141"/>
      <c r="AD50" s="141"/>
      <c r="AE50" s="189"/>
    </row>
    <row r="51" spans="1:31" ht="25.9" customHeight="1">
      <c r="A51" s="185" t="s">
        <v>20</v>
      </c>
      <c r="B51" s="18">
        <f>COUNTIF(B48:B49,"△")</f>
        <v>0</v>
      </c>
      <c r="C51" s="19">
        <f>B51*1</f>
        <v>0</v>
      </c>
      <c r="D51" s="19">
        <f>COUNTIF(D48:D49,"△")</f>
        <v>0</v>
      </c>
      <c r="E51" s="23">
        <f>D51*1</f>
        <v>0</v>
      </c>
      <c r="F51" s="197"/>
      <c r="G51" s="18">
        <f>COUNTIF(G48:G49,"△")</f>
        <v>0</v>
      </c>
      <c r="H51" s="19">
        <f>G51*1</f>
        <v>0</v>
      </c>
      <c r="I51" s="19">
        <f>COUNTIF(I48:I49,"△")</f>
        <v>0</v>
      </c>
      <c r="J51" s="23">
        <f>I51*1</f>
        <v>0</v>
      </c>
      <c r="K51" s="197"/>
      <c r="L51" s="18">
        <f>COUNTIF(L48:L49,"△")</f>
        <v>0</v>
      </c>
      <c r="M51" s="19">
        <f>L51*1</f>
        <v>0</v>
      </c>
      <c r="N51" s="19">
        <f>COUNTIF(N48:N49,"△")</f>
        <v>0</v>
      </c>
      <c r="O51" s="23">
        <f>N51*1</f>
        <v>0</v>
      </c>
      <c r="P51" s="197"/>
      <c r="Q51" s="18">
        <f>COUNTIF(Q48:Q49,"△")</f>
        <v>0</v>
      </c>
      <c r="R51" s="19">
        <f>Q51*1</f>
        <v>0</v>
      </c>
      <c r="S51" s="19">
        <f>COUNTIF(S48:S49,"△")</f>
        <v>0</v>
      </c>
      <c r="T51" s="23">
        <f>S51*1</f>
        <v>0</v>
      </c>
      <c r="U51" s="148"/>
      <c r="V51" s="141"/>
      <c r="W51" s="145"/>
      <c r="X51" s="145"/>
      <c r="Y51" s="16" t="s">
        <v>85</v>
      </c>
      <c r="Z51" s="5">
        <f>B81</f>
        <v>1</v>
      </c>
      <c r="AA51" s="31" t="str">
        <f>VLOOKUP(1,Z33:AA34,2,FALSE)</f>
        <v>JUST AWAY １</v>
      </c>
      <c r="AB51" s="141"/>
      <c r="AC51" s="141"/>
      <c r="AD51" s="141"/>
      <c r="AE51" s="189"/>
    </row>
    <row r="52" spans="1:31" ht="25.9" customHeight="1">
      <c r="A52" s="185" t="s">
        <v>21</v>
      </c>
      <c r="B52" s="18">
        <f>C48+C49</f>
        <v>11</v>
      </c>
      <c r="C52" s="24">
        <f>IF(B52&gt;D52,2,0)</f>
        <v>0</v>
      </c>
      <c r="D52" s="19">
        <f>E48+E49</f>
        <v>15</v>
      </c>
      <c r="E52" s="23">
        <f>IF(D52&gt;B52,2,0)</f>
        <v>2</v>
      </c>
      <c r="F52" s="197"/>
      <c r="G52" s="18">
        <f>H48+H49</f>
        <v>14</v>
      </c>
      <c r="H52" s="24">
        <f>IF(G52&gt;I52,2,0)</f>
        <v>0</v>
      </c>
      <c r="I52" s="19">
        <f>J48+J49</f>
        <v>22</v>
      </c>
      <c r="J52" s="23">
        <f>IF(I52&gt;G52,2,0)</f>
        <v>2</v>
      </c>
      <c r="K52" s="197"/>
      <c r="L52" s="18">
        <f>M48+M49</f>
        <v>4</v>
      </c>
      <c r="M52" s="24">
        <f>IF(L52&gt;N52,2,0)</f>
        <v>0</v>
      </c>
      <c r="N52" s="19">
        <f>O48+O49</f>
        <v>12</v>
      </c>
      <c r="O52" s="23">
        <f>IF(N52&gt;L52,2,0)</f>
        <v>2</v>
      </c>
      <c r="P52" s="197"/>
      <c r="Q52" s="18">
        <f>R48+R49</f>
        <v>17</v>
      </c>
      <c r="R52" s="24">
        <f>IF(Q52&gt;S52,2,0)</f>
        <v>2</v>
      </c>
      <c r="S52" s="19">
        <f>T48+T49</f>
        <v>6</v>
      </c>
      <c r="T52" s="23">
        <f>IF(S52&gt;Q52,2,0)</f>
        <v>0</v>
      </c>
      <c r="U52" s="148"/>
      <c r="V52" s="141"/>
      <c r="W52" s="145"/>
      <c r="X52" s="145"/>
      <c r="Y52" s="16" t="s">
        <v>86</v>
      </c>
      <c r="Z52" s="5">
        <f>D81</f>
        <v>2</v>
      </c>
      <c r="AA52" s="31" t="str">
        <f>VLOOKUP(1,Z35:AA36,2,FALSE)</f>
        <v>High-STANDARD</v>
      </c>
      <c r="AB52" s="141"/>
      <c r="AC52" s="141"/>
      <c r="AD52" s="141"/>
      <c r="AE52" s="189"/>
    </row>
    <row r="53" spans="1:31" ht="25.9" customHeight="1">
      <c r="A53" s="185" t="s">
        <v>22</v>
      </c>
      <c r="B53" s="175"/>
      <c r="C53" s="24">
        <f>B53</f>
        <v>0</v>
      </c>
      <c r="D53" s="174"/>
      <c r="E53" s="25">
        <f>D53</f>
        <v>0</v>
      </c>
      <c r="F53" s="197"/>
      <c r="G53" s="175"/>
      <c r="H53" s="24">
        <f>G53</f>
        <v>0</v>
      </c>
      <c r="I53" s="174"/>
      <c r="J53" s="25">
        <f>I53</f>
        <v>0</v>
      </c>
      <c r="K53" s="197"/>
      <c r="L53" s="175"/>
      <c r="M53" s="24">
        <f>L53</f>
        <v>0</v>
      </c>
      <c r="N53" s="174"/>
      <c r="O53" s="25">
        <f>N53</f>
        <v>0</v>
      </c>
      <c r="P53" s="197"/>
      <c r="Q53" s="175">
        <v>1</v>
      </c>
      <c r="R53" s="24">
        <f>Q53</f>
        <v>1</v>
      </c>
      <c r="S53" s="174"/>
      <c r="T53" s="25">
        <f>S53</f>
        <v>0</v>
      </c>
      <c r="U53" s="148"/>
      <c r="V53" s="141"/>
      <c r="W53" s="145"/>
      <c r="X53" s="145"/>
      <c r="Y53" s="16" t="s">
        <v>87</v>
      </c>
      <c r="Z53" s="5">
        <f>G81</f>
        <v>1</v>
      </c>
      <c r="AA53" s="31" t="str">
        <f>VLOOKUP(2,Z33:AA34,2,FALSE)</f>
        <v>植竹FBCマリナーズ</v>
      </c>
      <c r="AB53" s="141"/>
      <c r="AC53" s="141"/>
      <c r="AD53" s="141"/>
      <c r="AE53" s="189"/>
    </row>
    <row r="54" spans="1:31" ht="25.9" customHeight="1">
      <c r="A54" s="185" t="s">
        <v>23</v>
      </c>
      <c r="B54" s="26"/>
      <c r="C54" s="19">
        <f>IF(C48="","",SUM(C50:C53))</f>
        <v>0</v>
      </c>
      <c r="D54" s="27"/>
      <c r="E54" s="23">
        <f>IF(E48="","",SUM(E50:E53))</f>
        <v>6</v>
      </c>
      <c r="F54" s="197"/>
      <c r="G54" s="26"/>
      <c r="H54" s="19">
        <f>IF(H48="","",SUM(H50:H53))</f>
        <v>2</v>
      </c>
      <c r="I54" s="27"/>
      <c r="J54" s="23">
        <f>IF(J48="","",SUM(J50:J53))</f>
        <v>4</v>
      </c>
      <c r="K54" s="197"/>
      <c r="L54" s="26"/>
      <c r="M54" s="19">
        <f>IF(M48="","",SUM(M50:M53))</f>
        <v>0</v>
      </c>
      <c r="N54" s="27"/>
      <c r="O54" s="23">
        <f>IF(O48="","",SUM(O50:O53))</f>
        <v>6</v>
      </c>
      <c r="P54" s="197"/>
      <c r="Q54" s="26"/>
      <c r="R54" s="19">
        <f>IF(R48="","",SUM(R50:R53))</f>
        <v>7</v>
      </c>
      <c r="S54" s="27"/>
      <c r="T54" s="23">
        <f>IF(T48="","",SUM(T50:T53))</f>
        <v>0</v>
      </c>
      <c r="U54" s="148"/>
      <c r="V54" s="141"/>
      <c r="W54" s="145"/>
      <c r="X54" s="145"/>
      <c r="Y54" s="16" t="s">
        <v>88</v>
      </c>
      <c r="Z54" s="5">
        <f>I81</f>
        <v>2</v>
      </c>
      <c r="AA54" s="31" t="str">
        <f>VLOOKUP(2,Z35:AA36,2,FALSE)</f>
        <v>THREE★STARS Ｂ</v>
      </c>
      <c r="AB54" s="141"/>
      <c r="AC54" s="141"/>
      <c r="AD54" s="141"/>
      <c r="AE54" s="189"/>
    </row>
    <row r="55" spans="1:31" ht="25.9" customHeight="1" thickBot="1">
      <c r="A55" s="187" t="s">
        <v>24</v>
      </c>
      <c r="B55" s="236">
        <f>IF(C54="","",RANK(C54,C54:E54))</f>
        <v>2</v>
      </c>
      <c r="C55" s="237"/>
      <c r="D55" s="237">
        <f>IF(E54="","",RANK(E54,C54:E54))</f>
        <v>1</v>
      </c>
      <c r="E55" s="238"/>
      <c r="F55" s="92"/>
      <c r="G55" s="236">
        <f>IF(H54="","",RANK(H54,H54:J54))</f>
        <v>2</v>
      </c>
      <c r="H55" s="237"/>
      <c r="I55" s="237">
        <f>IF(J54="","",RANK(J54,H54:J54))</f>
        <v>1</v>
      </c>
      <c r="J55" s="238"/>
      <c r="K55" s="92"/>
      <c r="L55" s="236">
        <f>IF(M54="","",RANK(M54,M54:O54))</f>
        <v>2</v>
      </c>
      <c r="M55" s="237"/>
      <c r="N55" s="237">
        <f>IF(O54="","",RANK(O54,M54:O54))</f>
        <v>1</v>
      </c>
      <c r="O55" s="238"/>
      <c r="P55" s="92"/>
      <c r="Q55" s="236">
        <f>IF(R54="","",RANK(R54,R54:T54))</f>
        <v>1</v>
      </c>
      <c r="R55" s="237"/>
      <c r="S55" s="237">
        <f>IF(T54="","",RANK(T54,R54:T54))</f>
        <v>2</v>
      </c>
      <c r="T55" s="238"/>
      <c r="U55" s="148"/>
      <c r="V55" s="141"/>
      <c r="W55" s="145"/>
      <c r="X55" s="145"/>
      <c r="Y55" s="16" t="s">
        <v>89</v>
      </c>
      <c r="Z55" s="5">
        <f>L81</f>
        <v>1</v>
      </c>
      <c r="AA55" s="31" t="str">
        <f>VLOOKUP(1,Z37:AA38,2,FALSE)</f>
        <v>ＧＴ-Ｒ</v>
      </c>
      <c r="AB55" s="141"/>
      <c r="AC55" s="141"/>
      <c r="AD55" s="141"/>
      <c r="AE55" s="189"/>
    </row>
    <row r="56" spans="1:31" ht="25.9" customHeight="1" thickBot="1">
      <c r="A56" s="181"/>
      <c r="B56" s="180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148"/>
      <c r="V56" s="141"/>
      <c r="W56" s="145"/>
      <c r="X56" s="145"/>
      <c r="Y56" s="16" t="s">
        <v>90</v>
      </c>
      <c r="Z56" s="5">
        <f>N81</f>
        <v>2</v>
      </c>
      <c r="AA56" s="31" t="str">
        <f>VLOOKUP(1,Z39:AA40,2,FALSE)</f>
        <v>JUST AWAY ２</v>
      </c>
      <c r="AB56" s="141"/>
      <c r="AC56" s="141"/>
      <c r="AD56" s="141"/>
      <c r="AE56" s="189"/>
    </row>
    <row r="57" spans="1:31" ht="25.9" customHeight="1" thickBot="1">
      <c r="A57" s="182" t="s">
        <v>91</v>
      </c>
      <c r="B57" s="224" t="s">
        <v>26</v>
      </c>
      <c r="C57" s="225"/>
      <c r="D57" s="225"/>
      <c r="E57" s="226"/>
      <c r="F57" s="141"/>
      <c r="G57" s="224" t="s">
        <v>27</v>
      </c>
      <c r="H57" s="225"/>
      <c r="I57" s="225"/>
      <c r="J57" s="226"/>
      <c r="K57" s="141"/>
      <c r="L57" s="224" t="s">
        <v>28</v>
      </c>
      <c r="M57" s="225"/>
      <c r="N57" s="225"/>
      <c r="O57" s="226"/>
      <c r="P57" s="141"/>
      <c r="Q57" s="224" t="s">
        <v>29</v>
      </c>
      <c r="R57" s="225"/>
      <c r="S57" s="225"/>
      <c r="T57" s="226"/>
      <c r="U57" s="148"/>
      <c r="V57" s="141"/>
      <c r="W57" s="145"/>
      <c r="X57" s="145"/>
      <c r="Y57" s="16" t="s">
        <v>92</v>
      </c>
      <c r="Z57" s="5">
        <f>Q81</f>
        <v>2</v>
      </c>
      <c r="AA57" s="31" t="str">
        <f>VLOOKUP(2,Z37:AA38,2,FALSE)</f>
        <v>植竹FBCレッドソックス</v>
      </c>
      <c r="AB57" s="141"/>
      <c r="AC57" s="141"/>
      <c r="AD57" s="141"/>
      <c r="AE57" s="189"/>
    </row>
    <row r="58" spans="1:31" ht="25.9" customHeight="1">
      <c r="A58" s="184" t="s">
        <v>30</v>
      </c>
      <c r="B58" s="239" t="s">
        <v>76</v>
      </c>
      <c r="C58" s="240"/>
      <c r="D58" s="241" t="s">
        <v>78</v>
      </c>
      <c r="E58" s="242"/>
      <c r="F58" s="188"/>
      <c r="G58" s="239" t="s">
        <v>79</v>
      </c>
      <c r="H58" s="240"/>
      <c r="I58" s="241" t="s">
        <v>80</v>
      </c>
      <c r="J58" s="242"/>
      <c r="K58" s="188"/>
      <c r="L58" s="239" t="s">
        <v>81</v>
      </c>
      <c r="M58" s="240"/>
      <c r="N58" s="241" t="s">
        <v>82</v>
      </c>
      <c r="O58" s="242"/>
      <c r="P58" s="188"/>
      <c r="Q58" s="239" t="s">
        <v>83</v>
      </c>
      <c r="R58" s="240"/>
      <c r="S58" s="241" t="s">
        <v>84</v>
      </c>
      <c r="T58" s="242"/>
      <c r="U58" s="148"/>
      <c r="V58" s="141"/>
      <c r="W58" s="145"/>
      <c r="X58" s="145"/>
      <c r="Y58" s="29" t="s">
        <v>93</v>
      </c>
      <c r="Z58" s="170">
        <f>S81</f>
        <v>1</v>
      </c>
      <c r="AA58" s="32" t="str">
        <f>VLOOKUP(2,Z39:AA40,2,FALSE)</f>
        <v>KOGI 20</v>
      </c>
      <c r="AB58" s="141"/>
      <c r="AC58" s="141"/>
      <c r="AD58" s="141"/>
      <c r="AE58" s="189"/>
    </row>
    <row r="59" spans="1:31" ht="25.9" customHeight="1">
      <c r="A59" s="231" t="s">
        <v>16</v>
      </c>
      <c r="B59" s="232" t="str">
        <f>VLOOKUP(1,Z25:AA26,2,FALSE)</f>
        <v>THREE★STARS Ａ</v>
      </c>
      <c r="C59" s="233"/>
      <c r="D59" s="234" t="str">
        <f>VLOOKUP(1,Z27:AA28,2,FALSE)</f>
        <v>たんぽぽ</v>
      </c>
      <c r="E59" s="235"/>
      <c r="F59" s="92"/>
      <c r="G59" s="232" t="str">
        <f>VLOOKUP(2,Z25:AA26,2,FALSE)</f>
        <v>ＡＦＢ</v>
      </c>
      <c r="H59" s="233"/>
      <c r="I59" s="234" t="str">
        <f>VLOOKUP(2,Z27:AA28,2,FALSE)</f>
        <v>ＣＨＡＷＳ</v>
      </c>
      <c r="J59" s="235"/>
      <c r="K59" s="92"/>
      <c r="L59" s="232" t="str">
        <f>VLOOKUP(1,Z29:AA30,2,FALSE)</f>
        <v>オールフリー</v>
      </c>
      <c r="M59" s="233"/>
      <c r="N59" s="234" t="str">
        <f>VLOOKUP(1,Z31:AA32,2,FALSE)</f>
        <v>ＪＯＫＥＲ</v>
      </c>
      <c r="O59" s="235"/>
      <c r="P59" s="92"/>
      <c r="Q59" s="232" t="str">
        <f>VLOOKUP(2,Z29:AA30,2,FALSE)</f>
        <v>M−BLOOD２</v>
      </c>
      <c r="R59" s="233"/>
      <c r="S59" s="234" t="str">
        <f>VLOOKUP(2,Z31:AA32,2,FALSE)</f>
        <v>麻溝 Ａ</v>
      </c>
      <c r="T59" s="235"/>
      <c r="U59" s="148"/>
      <c r="V59" s="141"/>
      <c r="W59" s="145"/>
      <c r="X59" s="145"/>
      <c r="Y59" s="141"/>
      <c r="Z59" s="141"/>
      <c r="AA59" s="141"/>
      <c r="AB59" s="141"/>
      <c r="AC59" s="141"/>
      <c r="AD59" s="141"/>
      <c r="AE59" s="189"/>
    </row>
    <row r="60" spans="1:31" ht="25.9" customHeight="1">
      <c r="A60" s="231"/>
      <c r="B60" s="232"/>
      <c r="C60" s="233"/>
      <c r="D60" s="234"/>
      <c r="E60" s="235"/>
      <c r="F60" s="92"/>
      <c r="G60" s="232"/>
      <c r="H60" s="233"/>
      <c r="I60" s="234"/>
      <c r="J60" s="235"/>
      <c r="K60" s="92"/>
      <c r="L60" s="232"/>
      <c r="M60" s="233"/>
      <c r="N60" s="234"/>
      <c r="O60" s="235"/>
      <c r="P60" s="92"/>
      <c r="Q60" s="232"/>
      <c r="R60" s="233"/>
      <c r="S60" s="234"/>
      <c r="T60" s="235"/>
      <c r="U60" s="148"/>
      <c r="V60" s="141"/>
      <c r="W60" s="145"/>
      <c r="X60" s="145"/>
      <c r="Y60" s="193" t="s">
        <v>94</v>
      </c>
      <c r="Z60" s="194"/>
      <c r="AA60" s="195"/>
      <c r="AB60" s="191"/>
      <c r="AC60" s="141"/>
      <c r="AD60" s="141"/>
      <c r="AE60" s="189"/>
    </row>
    <row r="61" spans="1:31" ht="25.9" customHeight="1">
      <c r="A61" s="185" t="s">
        <v>17</v>
      </c>
      <c r="B61" s="18" t="str">
        <f>IF(C61="","",IF(C61&gt;E61,"○",IF(C61&lt;E61,"×","△")))</f>
        <v>×</v>
      </c>
      <c r="C61" s="172">
        <v>1</v>
      </c>
      <c r="D61" s="19" t="str">
        <f>IF(E61="","",IF(E61&gt;C61,"○",IF(E61&lt;C61,"×","△")))</f>
        <v>○</v>
      </c>
      <c r="E61" s="173">
        <v>3</v>
      </c>
      <c r="F61" s="92"/>
      <c r="G61" s="18" t="str">
        <f>IF(H61="","",IF(H61&gt;J61,"○",IF(H61&lt;J61,"×","△")))</f>
        <v>○</v>
      </c>
      <c r="H61" s="172">
        <v>5</v>
      </c>
      <c r="I61" s="19" t="str">
        <f>IF(J61="","",IF(J61&gt;H61,"○",IF(J61&lt;H61,"×","△")))</f>
        <v>×</v>
      </c>
      <c r="J61" s="173">
        <v>3</v>
      </c>
      <c r="K61" s="92"/>
      <c r="L61" s="18" t="str">
        <f>IF(M61="","",IF(M61&gt;O61,"○",IF(M61&lt;O61,"×","△")))</f>
        <v>△</v>
      </c>
      <c r="M61" s="172">
        <v>8</v>
      </c>
      <c r="N61" s="19" t="str">
        <f>IF(O61="","",IF(O61&gt;M61,"○",IF(O61&lt;M61,"×","△")))</f>
        <v>△</v>
      </c>
      <c r="O61" s="173">
        <v>8</v>
      </c>
      <c r="P61" s="92"/>
      <c r="Q61" s="18" t="str">
        <f>IF(R61="","",IF(R61&gt;T61,"○",IF(R61&lt;T61,"×","△")))</f>
        <v>△</v>
      </c>
      <c r="R61" s="172">
        <v>6</v>
      </c>
      <c r="S61" s="19" t="str">
        <f>IF(T61="","",IF(T61&gt;R61,"○",IF(T61&lt;R61,"×","△")))</f>
        <v>△</v>
      </c>
      <c r="T61" s="173">
        <v>6</v>
      </c>
      <c r="U61" s="148"/>
      <c r="V61" s="141"/>
      <c r="W61" s="145"/>
      <c r="X61" s="145"/>
      <c r="Y61" s="14" t="s">
        <v>95</v>
      </c>
      <c r="Z61" s="169">
        <f>B94</f>
        <v>1</v>
      </c>
      <c r="AA61" s="171" t="str">
        <f>VLOOKUP(1,Z43:AA44,2,FALSE)</f>
        <v>たんぽぽ</v>
      </c>
      <c r="AB61" s="183"/>
      <c r="AC61" s="141"/>
      <c r="AD61" s="141"/>
      <c r="AE61" s="189"/>
    </row>
    <row r="62" spans="1:31" ht="25.9" customHeight="1">
      <c r="A62" s="185" t="s">
        <v>18</v>
      </c>
      <c r="B62" s="18" t="str">
        <f>IF(C62="","",IF(C62&gt;E62,"○",IF(C62&lt;E62,"×","△")))</f>
        <v>△</v>
      </c>
      <c r="C62" s="172">
        <v>6</v>
      </c>
      <c r="D62" s="19" t="str">
        <f>IF(E62="","",IF(E62&gt;C62,"○",IF(E62&lt;C62,"×","△")))</f>
        <v>△</v>
      </c>
      <c r="E62" s="173">
        <v>6</v>
      </c>
      <c r="F62" s="92"/>
      <c r="G62" s="18" t="str">
        <f>IF(H62="","",IF(H62&gt;J62,"○",IF(H62&lt;J62,"×","△")))</f>
        <v>○</v>
      </c>
      <c r="H62" s="172">
        <v>10</v>
      </c>
      <c r="I62" s="19" t="str">
        <f>IF(J62="","",IF(J62&gt;H62,"○",IF(J62&lt;H62,"×","△")))</f>
        <v>×</v>
      </c>
      <c r="J62" s="173">
        <v>3</v>
      </c>
      <c r="K62" s="92"/>
      <c r="L62" s="18" t="str">
        <f>IF(M62="","",IF(M62&gt;O62,"○",IF(M62&lt;O62,"×","△")))</f>
        <v>○</v>
      </c>
      <c r="M62" s="172">
        <v>7</v>
      </c>
      <c r="N62" s="19" t="str">
        <f>IF(O62="","",IF(O62&gt;M62,"○",IF(O62&lt;M62,"×","△")))</f>
        <v>×</v>
      </c>
      <c r="O62" s="173">
        <v>3</v>
      </c>
      <c r="P62" s="92"/>
      <c r="Q62" s="18" t="str">
        <f>IF(R62="","",IF(R62&gt;T62,"○",IF(R62&lt;T62,"×","△")))</f>
        <v>○</v>
      </c>
      <c r="R62" s="172">
        <v>12</v>
      </c>
      <c r="S62" s="19" t="str">
        <f>IF(T62="","",IF(T62&gt;R62,"○",IF(T62&lt;R62,"×","△")))</f>
        <v>×</v>
      </c>
      <c r="T62" s="173">
        <v>6</v>
      </c>
      <c r="U62" s="148"/>
      <c r="V62" s="141"/>
      <c r="W62" s="145"/>
      <c r="X62" s="145"/>
      <c r="Y62" s="16" t="s">
        <v>96</v>
      </c>
      <c r="Z62" s="5">
        <f>D94</f>
        <v>2</v>
      </c>
      <c r="AA62" s="31" t="str">
        <f>VLOOKUP(1,Z47:AA48,2,FALSE)</f>
        <v>オールフリー</v>
      </c>
      <c r="AB62" s="148"/>
      <c r="AC62" s="141"/>
      <c r="AD62" s="141"/>
      <c r="AE62" s="189"/>
    </row>
    <row r="63" spans="1:31" ht="25.9" customHeight="1">
      <c r="A63" s="186" t="s">
        <v>19</v>
      </c>
      <c r="B63" s="20">
        <f>COUNTIF(B61:B62,"○")</f>
        <v>0</v>
      </c>
      <c r="C63" s="21">
        <f>B63*2</f>
        <v>0</v>
      </c>
      <c r="D63" s="21">
        <f>COUNTIF(D61:D62,"○")</f>
        <v>1</v>
      </c>
      <c r="E63" s="22">
        <f>D63*2</f>
        <v>2</v>
      </c>
      <c r="F63" s="196"/>
      <c r="G63" s="20">
        <f>COUNTIF(G61:G62,"○")</f>
        <v>2</v>
      </c>
      <c r="H63" s="21">
        <f>G63*2</f>
        <v>4</v>
      </c>
      <c r="I63" s="21">
        <f>COUNTIF(I61:I62,"○")</f>
        <v>0</v>
      </c>
      <c r="J63" s="22">
        <f>I63*2</f>
        <v>0</v>
      </c>
      <c r="K63" s="196"/>
      <c r="L63" s="20">
        <f>COUNTIF(L61:L62,"○")</f>
        <v>1</v>
      </c>
      <c r="M63" s="21">
        <f>L63*2</f>
        <v>2</v>
      </c>
      <c r="N63" s="21">
        <f>COUNTIF(N61:N62,"○")</f>
        <v>0</v>
      </c>
      <c r="O63" s="22">
        <f>N63*2</f>
        <v>0</v>
      </c>
      <c r="P63" s="196"/>
      <c r="Q63" s="20">
        <f>COUNTIF(Q61:Q62,"○")</f>
        <v>1</v>
      </c>
      <c r="R63" s="21">
        <f>Q63*2</f>
        <v>2</v>
      </c>
      <c r="S63" s="21">
        <f>COUNTIF(S61:S62,"○")</f>
        <v>0</v>
      </c>
      <c r="T63" s="22">
        <f>S63*2</f>
        <v>0</v>
      </c>
      <c r="U63" s="148"/>
      <c r="V63" s="141"/>
      <c r="W63" s="145"/>
      <c r="X63" s="145"/>
      <c r="Y63" s="16" t="s">
        <v>97</v>
      </c>
      <c r="Z63" s="5">
        <f>G94</f>
        <v>1</v>
      </c>
      <c r="AA63" s="31" t="str">
        <f>VLOOKUP(2,Z43:AA44,2,FALSE)</f>
        <v>THREE★STARS Ａ</v>
      </c>
      <c r="AB63" s="148"/>
      <c r="AC63" s="141"/>
      <c r="AD63" s="141"/>
      <c r="AE63" s="189"/>
    </row>
    <row r="64" spans="1:31" ht="25.9" customHeight="1">
      <c r="A64" s="185" t="s">
        <v>20</v>
      </c>
      <c r="B64" s="18">
        <f>COUNTIF(B61:B62,"△")</f>
        <v>1</v>
      </c>
      <c r="C64" s="19">
        <f>B64*1</f>
        <v>1</v>
      </c>
      <c r="D64" s="19">
        <f>COUNTIF(D61:D62,"△")</f>
        <v>1</v>
      </c>
      <c r="E64" s="23">
        <f>D64*1</f>
        <v>1</v>
      </c>
      <c r="F64" s="197"/>
      <c r="G64" s="18">
        <f>COUNTIF(G61:G62,"△")</f>
        <v>0</v>
      </c>
      <c r="H64" s="19">
        <f>G64*1</f>
        <v>0</v>
      </c>
      <c r="I64" s="19">
        <f>COUNTIF(I61:I62,"△")</f>
        <v>0</v>
      </c>
      <c r="J64" s="23">
        <f>I64*1</f>
        <v>0</v>
      </c>
      <c r="K64" s="197"/>
      <c r="L64" s="18">
        <f>COUNTIF(L61:L62,"△")</f>
        <v>1</v>
      </c>
      <c r="M64" s="19">
        <f>L64*1</f>
        <v>1</v>
      </c>
      <c r="N64" s="19">
        <f>COUNTIF(N61:N62,"△")</f>
        <v>1</v>
      </c>
      <c r="O64" s="23">
        <f>N64*1</f>
        <v>1</v>
      </c>
      <c r="P64" s="197"/>
      <c r="Q64" s="18">
        <f>COUNTIF(Q61:Q62,"△")</f>
        <v>1</v>
      </c>
      <c r="R64" s="19">
        <f>Q64*1</f>
        <v>1</v>
      </c>
      <c r="S64" s="19">
        <f>COUNTIF(S61:S62,"△")</f>
        <v>1</v>
      </c>
      <c r="T64" s="23">
        <f>S64*1</f>
        <v>1</v>
      </c>
      <c r="U64" s="148"/>
      <c r="V64" s="141"/>
      <c r="W64" s="145"/>
      <c r="X64" s="145"/>
      <c r="Y64" s="16" t="s">
        <v>98</v>
      </c>
      <c r="Z64" s="5">
        <f>I94</f>
        <v>2</v>
      </c>
      <c r="AA64" s="31" t="str">
        <f>VLOOKUP(2,Z47:AA48,2,FALSE)</f>
        <v>ＪＯＫＥＲ</v>
      </c>
      <c r="AB64" s="148"/>
      <c r="AC64" s="141"/>
      <c r="AD64" s="141"/>
      <c r="AE64" s="189"/>
    </row>
    <row r="65" spans="1:31" ht="25.9" customHeight="1">
      <c r="A65" s="185" t="s">
        <v>21</v>
      </c>
      <c r="B65" s="18">
        <f>C61+C62</f>
        <v>7</v>
      </c>
      <c r="C65" s="24">
        <f>IF(B65&gt;D65,2,0)</f>
        <v>0</v>
      </c>
      <c r="D65" s="19">
        <f>E61+E62</f>
        <v>9</v>
      </c>
      <c r="E65" s="23">
        <f>IF(D65&gt;B65,2,0)</f>
        <v>2</v>
      </c>
      <c r="F65" s="197"/>
      <c r="G65" s="18">
        <f>H61+H62</f>
        <v>15</v>
      </c>
      <c r="H65" s="24">
        <f>IF(G65&gt;I65,2,0)</f>
        <v>2</v>
      </c>
      <c r="I65" s="19">
        <f>J61+J62</f>
        <v>6</v>
      </c>
      <c r="J65" s="23">
        <f>IF(I65&gt;G65,2,0)</f>
        <v>0</v>
      </c>
      <c r="K65" s="197"/>
      <c r="L65" s="18">
        <f>M61+M62</f>
        <v>15</v>
      </c>
      <c r="M65" s="24">
        <f>IF(L65&gt;N65,2,0)</f>
        <v>2</v>
      </c>
      <c r="N65" s="19">
        <f>O61+O62</f>
        <v>11</v>
      </c>
      <c r="O65" s="23">
        <f>IF(N65&gt;L65,2,0)</f>
        <v>0</v>
      </c>
      <c r="P65" s="197"/>
      <c r="Q65" s="18">
        <f>R61+R62</f>
        <v>18</v>
      </c>
      <c r="R65" s="24">
        <f>IF(Q65&gt;S65,2,0)</f>
        <v>2</v>
      </c>
      <c r="S65" s="19">
        <f>T61+T62</f>
        <v>12</v>
      </c>
      <c r="T65" s="23">
        <f>IF(S65&gt;Q65,2,0)</f>
        <v>0</v>
      </c>
      <c r="U65" s="148"/>
      <c r="V65" s="141"/>
      <c r="W65" s="145"/>
      <c r="X65" s="145"/>
      <c r="Y65" s="16" t="s">
        <v>99</v>
      </c>
      <c r="Z65" s="5">
        <f>L94</f>
        <v>2</v>
      </c>
      <c r="AA65" s="31" t="str">
        <f>VLOOKUP(1,Z45:AA46,2,FALSE)</f>
        <v>ＡＦＢ</v>
      </c>
      <c r="AB65" s="148"/>
      <c r="AC65" s="141"/>
      <c r="AD65" s="141"/>
      <c r="AE65" s="189"/>
    </row>
    <row r="66" spans="1:31" ht="25.9" customHeight="1">
      <c r="A66" s="185" t="s">
        <v>22</v>
      </c>
      <c r="B66" s="175"/>
      <c r="C66" s="24">
        <f>B66</f>
        <v>0</v>
      </c>
      <c r="D66" s="174"/>
      <c r="E66" s="25">
        <f>D66</f>
        <v>0</v>
      </c>
      <c r="F66" s="197"/>
      <c r="G66" s="175"/>
      <c r="H66" s="24">
        <f>G66</f>
        <v>0</v>
      </c>
      <c r="I66" s="174">
        <v>1</v>
      </c>
      <c r="J66" s="25">
        <f>I66</f>
        <v>1</v>
      </c>
      <c r="K66" s="197"/>
      <c r="L66" s="175"/>
      <c r="M66" s="24">
        <f>L66</f>
        <v>0</v>
      </c>
      <c r="N66" s="174"/>
      <c r="O66" s="25">
        <f>N66</f>
        <v>0</v>
      </c>
      <c r="P66" s="197"/>
      <c r="Q66" s="175"/>
      <c r="R66" s="24">
        <f>Q66</f>
        <v>0</v>
      </c>
      <c r="S66" s="174"/>
      <c r="T66" s="25">
        <f>S66</f>
        <v>0</v>
      </c>
      <c r="U66" s="148"/>
      <c r="V66" s="141"/>
      <c r="W66" s="145"/>
      <c r="X66" s="145"/>
      <c r="Y66" s="16" t="s">
        <v>100</v>
      </c>
      <c r="Z66" s="5">
        <f>N94</f>
        <v>1</v>
      </c>
      <c r="AA66" s="31" t="str">
        <f>VLOOKUP(1,Z49:AA50,2,FALSE)</f>
        <v>M−BLOOD２</v>
      </c>
      <c r="AB66" s="148"/>
      <c r="AC66" s="141"/>
      <c r="AD66" s="141"/>
      <c r="AE66" s="189"/>
    </row>
    <row r="67" spans="1:31" ht="25.9" customHeight="1">
      <c r="A67" s="185" t="s">
        <v>23</v>
      </c>
      <c r="B67" s="26"/>
      <c r="C67" s="19">
        <f>IF(C61="","",SUM(C63:C66))</f>
        <v>1</v>
      </c>
      <c r="D67" s="27"/>
      <c r="E67" s="23">
        <f>IF(E61="","",SUM(E63:E66))</f>
        <v>5</v>
      </c>
      <c r="F67" s="197"/>
      <c r="G67" s="26"/>
      <c r="H67" s="19">
        <f>IF(H61="","",SUM(H63:H66))</f>
        <v>6</v>
      </c>
      <c r="I67" s="27"/>
      <c r="J67" s="23">
        <f>IF(J61="","",SUM(J63:J66))</f>
        <v>1</v>
      </c>
      <c r="K67" s="197"/>
      <c r="L67" s="26"/>
      <c r="M67" s="19">
        <f>IF(M61="","",SUM(M63:M66))</f>
        <v>5</v>
      </c>
      <c r="N67" s="27"/>
      <c r="O67" s="23">
        <f>IF(O61="","",SUM(O63:O66))</f>
        <v>1</v>
      </c>
      <c r="P67" s="197"/>
      <c r="Q67" s="26"/>
      <c r="R67" s="19">
        <f>IF(R61="","",SUM(R63:R66))</f>
        <v>5</v>
      </c>
      <c r="S67" s="27"/>
      <c r="T67" s="23">
        <f>IF(T61="","",SUM(T63:T66))</f>
        <v>1</v>
      </c>
      <c r="U67" s="148"/>
      <c r="V67" s="141"/>
      <c r="W67" s="145"/>
      <c r="X67" s="145"/>
      <c r="Y67" s="16" t="s">
        <v>101</v>
      </c>
      <c r="Z67" s="5">
        <f>Q94</f>
        <v>2</v>
      </c>
      <c r="AA67" s="31" t="str">
        <f>VLOOKUP(2,Z45:AA46,2,FALSE)</f>
        <v>ＣＨＡＷＳ</v>
      </c>
      <c r="AB67" s="148"/>
      <c r="AC67" s="141"/>
      <c r="AD67" s="141"/>
      <c r="AE67" s="189"/>
    </row>
    <row r="68" spans="1:31" ht="25.9" customHeight="1" thickBot="1">
      <c r="A68" s="187" t="s">
        <v>24</v>
      </c>
      <c r="B68" s="236">
        <f>IF(C67="","",RANK(C67,C67:E67))</f>
        <v>2</v>
      </c>
      <c r="C68" s="237"/>
      <c r="D68" s="237">
        <f>IF(E67="","",RANK(E67,C67:E67))</f>
        <v>1</v>
      </c>
      <c r="E68" s="238"/>
      <c r="F68" s="92"/>
      <c r="G68" s="236">
        <f>IF(H67="","",RANK(H67,H67:J67))</f>
        <v>1</v>
      </c>
      <c r="H68" s="237"/>
      <c r="I68" s="237">
        <f>IF(J67="","",RANK(J67,H67:J67))</f>
        <v>2</v>
      </c>
      <c r="J68" s="238"/>
      <c r="K68" s="92"/>
      <c r="L68" s="236">
        <f>IF(M67="","",RANK(M67,M67:O67))</f>
        <v>1</v>
      </c>
      <c r="M68" s="237"/>
      <c r="N68" s="237">
        <f>IF(O67="","",RANK(O67,M67:O67))</f>
        <v>2</v>
      </c>
      <c r="O68" s="238"/>
      <c r="P68" s="92"/>
      <c r="Q68" s="236">
        <f>IF(R67="","",RANK(R67,R67:T67))</f>
        <v>1</v>
      </c>
      <c r="R68" s="237"/>
      <c r="S68" s="237">
        <f>IF(T67="","",RANK(T67,R67:T67))</f>
        <v>2</v>
      </c>
      <c r="T68" s="238"/>
      <c r="U68" s="148"/>
      <c r="V68" s="141"/>
      <c r="W68" s="145"/>
      <c r="X68" s="145"/>
      <c r="Y68" s="16" t="s">
        <v>102</v>
      </c>
      <c r="Z68" s="5">
        <f>S94</f>
        <v>1</v>
      </c>
      <c r="AA68" s="31" t="str">
        <f>VLOOKUP(2,Z49:AA50,2,FALSE)</f>
        <v>麻溝 Ａ</v>
      </c>
      <c r="AB68" s="148"/>
      <c r="AC68" s="141"/>
      <c r="AD68" s="141"/>
      <c r="AE68" s="189"/>
    </row>
    <row r="69" spans="1:31" ht="25.9" customHeight="1" thickBot="1">
      <c r="A69" s="181"/>
      <c r="B69" s="180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148"/>
      <c r="V69" s="141"/>
      <c r="W69" s="145"/>
      <c r="X69" s="145"/>
      <c r="Y69" s="16" t="s">
        <v>103</v>
      </c>
      <c r="Z69" s="5">
        <f>B107</f>
        <v>2</v>
      </c>
      <c r="AA69" s="31" t="str">
        <f>VLOOKUP(1,Z51:AA52,2,FALSE)</f>
        <v>JUST AWAY １</v>
      </c>
      <c r="AB69" s="148"/>
      <c r="AC69" s="141"/>
      <c r="AD69" s="141"/>
      <c r="AE69" s="189"/>
    </row>
    <row r="70" spans="1:31" ht="25.9" customHeight="1" thickBot="1">
      <c r="A70" s="182" t="s">
        <v>104</v>
      </c>
      <c r="B70" s="224" t="s">
        <v>26</v>
      </c>
      <c r="C70" s="225"/>
      <c r="D70" s="225"/>
      <c r="E70" s="226"/>
      <c r="F70" s="141"/>
      <c r="G70" s="224" t="s">
        <v>27</v>
      </c>
      <c r="H70" s="225"/>
      <c r="I70" s="225"/>
      <c r="J70" s="226"/>
      <c r="K70" s="141"/>
      <c r="L70" s="224" t="s">
        <v>28</v>
      </c>
      <c r="M70" s="225"/>
      <c r="N70" s="225"/>
      <c r="O70" s="226"/>
      <c r="P70" s="141"/>
      <c r="Q70" s="224" t="s">
        <v>29</v>
      </c>
      <c r="R70" s="225"/>
      <c r="S70" s="225"/>
      <c r="T70" s="226"/>
      <c r="U70" s="148"/>
      <c r="V70" s="141"/>
      <c r="W70" s="145"/>
      <c r="X70" s="145"/>
      <c r="Y70" s="16" t="s">
        <v>105</v>
      </c>
      <c r="Z70" s="5">
        <f>D107</f>
        <v>1</v>
      </c>
      <c r="AA70" s="31" t="str">
        <f>VLOOKUP(1,Z55:AA56,2,FALSE)</f>
        <v>ＧＴ-Ｒ</v>
      </c>
      <c r="AB70" s="148"/>
      <c r="AC70" s="141"/>
      <c r="AD70" s="141"/>
      <c r="AE70" s="189"/>
    </row>
    <row r="71" spans="1:31" ht="25.9" customHeight="1">
      <c r="A71" s="184" t="s">
        <v>30</v>
      </c>
      <c r="B71" s="239" t="s">
        <v>85</v>
      </c>
      <c r="C71" s="240"/>
      <c r="D71" s="241" t="s">
        <v>86</v>
      </c>
      <c r="E71" s="242"/>
      <c r="F71" s="188"/>
      <c r="G71" s="239" t="s">
        <v>87</v>
      </c>
      <c r="H71" s="240"/>
      <c r="I71" s="241" t="s">
        <v>88</v>
      </c>
      <c r="J71" s="242"/>
      <c r="K71" s="188"/>
      <c r="L71" s="239" t="s">
        <v>89</v>
      </c>
      <c r="M71" s="240"/>
      <c r="N71" s="241" t="s">
        <v>90</v>
      </c>
      <c r="O71" s="242"/>
      <c r="P71" s="188"/>
      <c r="Q71" s="239" t="s">
        <v>92</v>
      </c>
      <c r="R71" s="240"/>
      <c r="S71" s="241" t="s">
        <v>93</v>
      </c>
      <c r="T71" s="242"/>
      <c r="U71" s="148"/>
      <c r="V71" s="141"/>
      <c r="W71" s="145"/>
      <c r="X71" s="145"/>
      <c r="Y71" s="16" t="s">
        <v>106</v>
      </c>
      <c r="Z71" s="5">
        <f>G107</f>
        <v>1</v>
      </c>
      <c r="AA71" s="31" t="str">
        <f>VLOOKUP(2,Z51:AA52,2,FALSE)</f>
        <v>High-STANDARD</v>
      </c>
      <c r="AB71" s="148"/>
      <c r="AC71" s="141"/>
      <c r="AD71" s="141"/>
      <c r="AE71" s="189"/>
    </row>
    <row r="72" spans="1:31" ht="25.9" customHeight="1">
      <c r="A72" s="231" t="s">
        <v>16</v>
      </c>
      <c r="B72" s="232" t="str">
        <f>VLOOKUP(1,Z33:AA34,2,FALSE)</f>
        <v>JUST AWAY １</v>
      </c>
      <c r="C72" s="233"/>
      <c r="D72" s="234" t="str">
        <f>VLOOKUP(1,Z35:AA36,2,FALSE)</f>
        <v>High-STANDARD</v>
      </c>
      <c r="E72" s="235"/>
      <c r="F72" s="92"/>
      <c r="G72" s="232" t="str">
        <f>VLOOKUP(2,Z33:AA34,2,FALSE)</f>
        <v>植竹FBCマリナーズ</v>
      </c>
      <c r="H72" s="233"/>
      <c r="I72" s="234" t="str">
        <f>VLOOKUP(2,Z35:AA36,2,FALSE)</f>
        <v>THREE★STARS Ｂ</v>
      </c>
      <c r="J72" s="235"/>
      <c r="K72" s="92"/>
      <c r="L72" s="232" t="str">
        <f>VLOOKUP(1,Z37:AA38,2,FALSE)</f>
        <v>ＧＴ-Ｒ</v>
      </c>
      <c r="M72" s="233"/>
      <c r="N72" s="234" t="str">
        <f>VLOOKUP(1,Z39:AA40,2,FALSE)</f>
        <v>JUST AWAY ２</v>
      </c>
      <c r="O72" s="235"/>
      <c r="P72" s="92"/>
      <c r="Q72" s="232" t="str">
        <f>VLOOKUP(2,Z37:AA38,2,FALSE)</f>
        <v>植竹FBCレッドソックス</v>
      </c>
      <c r="R72" s="233"/>
      <c r="S72" s="234" t="str">
        <f>VLOOKUP(2,Z39:AA40,2,FALSE)</f>
        <v>KOGI 20</v>
      </c>
      <c r="T72" s="235"/>
      <c r="U72" s="148"/>
      <c r="V72" s="141"/>
      <c r="W72" s="145"/>
      <c r="X72" s="145"/>
      <c r="Y72" s="16" t="s">
        <v>107</v>
      </c>
      <c r="Z72" s="5">
        <f>I107</f>
        <v>2</v>
      </c>
      <c r="AA72" s="31" t="str">
        <f>VLOOKUP(2,Z55:AA56,2,FALSE)</f>
        <v>JUST AWAY ２</v>
      </c>
      <c r="AB72" s="148"/>
      <c r="AC72" s="141"/>
      <c r="AD72" s="141"/>
      <c r="AE72" s="189"/>
    </row>
    <row r="73" spans="1:31" ht="25.9" customHeight="1">
      <c r="A73" s="231"/>
      <c r="B73" s="232"/>
      <c r="C73" s="233"/>
      <c r="D73" s="234"/>
      <c r="E73" s="235"/>
      <c r="F73" s="92"/>
      <c r="G73" s="232"/>
      <c r="H73" s="233"/>
      <c r="I73" s="234"/>
      <c r="J73" s="235"/>
      <c r="K73" s="92"/>
      <c r="L73" s="232"/>
      <c r="M73" s="233"/>
      <c r="N73" s="234"/>
      <c r="O73" s="235"/>
      <c r="P73" s="92"/>
      <c r="Q73" s="232"/>
      <c r="R73" s="233"/>
      <c r="S73" s="234"/>
      <c r="T73" s="235"/>
      <c r="U73" s="148"/>
      <c r="V73" s="141"/>
      <c r="W73" s="145"/>
      <c r="X73" s="145"/>
      <c r="Y73" s="16" t="s">
        <v>108</v>
      </c>
      <c r="Z73" s="5">
        <f>L107</f>
        <v>2</v>
      </c>
      <c r="AA73" s="31" t="str">
        <f>VLOOKUP(1,Z53:AA54,2,FALSE)</f>
        <v>植竹FBCマリナーズ</v>
      </c>
      <c r="AB73" s="148"/>
      <c r="AC73" s="141"/>
      <c r="AD73" s="141"/>
      <c r="AE73" s="189"/>
    </row>
    <row r="74" spans="1:31" ht="25.9" customHeight="1">
      <c r="A74" s="185" t="s">
        <v>17</v>
      </c>
      <c r="B74" s="18" t="str">
        <f>IF(C74="","",IF(C74&gt;E74,"○",IF(C74&lt;E74,"×","△")))</f>
        <v>△</v>
      </c>
      <c r="C74" s="172">
        <v>0</v>
      </c>
      <c r="D74" s="19" t="str">
        <f>IF(E74="","",IF(E74&gt;C74,"○",IF(E74&lt;C74,"×","△")))</f>
        <v>△</v>
      </c>
      <c r="E74" s="173">
        <v>0</v>
      </c>
      <c r="F74" s="92"/>
      <c r="G74" s="18" t="str">
        <f>IF(H74="","",IF(H74&gt;J74,"○",IF(H74&lt;J74,"×","△")))</f>
        <v>○</v>
      </c>
      <c r="H74" s="172">
        <v>6</v>
      </c>
      <c r="I74" s="19" t="str">
        <f>IF(J74="","",IF(J74&gt;H74,"○",IF(J74&lt;H74,"×","△")))</f>
        <v>×</v>
      </c>
      <c r="J74" s="173">
        <v>4</v>
      </c>
      <c r="K74" s="92"/>
      <c r="L74" s="18" t="str">
        <f>IF(M74="","",IF(M74&gt;O74,"○",IF(M74&lt;O74,"×","△")))</f>
        <v>○</v>
      </c>
      <c r="M74" s="172">
        <v>1</v>
      </c>
      <c r="N74" s="19" t="str">
        <f>IF(O74="","",IF(O74&gt;M74,"○",IF(O74&lt;M74,"×","△")))</f>
        <v>×</v>
      </c>
      <c r="O74" s="173">
        <v>0</v>
      </c>
      <c r="P74" s="92"/>
      <c r="Q74" s="18" t="str">
        <f>IF(R74="","",IF(R74&gt;T74,"○",IF(R74&lt;T74,"×","△")))</f>
        <v>×</v>
      </c>
      <c r="R74" s="172">
        <v>1</v>
      </c>
      <c r="S74" s="19" t="str">
        <f>IF(T74="","",IF(T74&gt;R74,"○",IF(T74&lt;R74,"×","△")))</f>
        <v>○</v>
      </c>
      <c r="T74" s="173">
        <v>5</v>
      </c>
      <c r="U74" s="148"/>
      <c r="V74" s="141"/>
      <c r="W74" s="145"/>
      <c r="X74" s="145"/>
      <c r="Y74" s="16" t="s">
        <v>109</v>
      </c>
      <c r="Z74" s="5">
        <f>N107</f>
        <v>1</v>
      </c>
      <c r="AA74" s="31" t="str">
        <f>VLOOKUP(1,Z57:AA58,2,FALSE)</f>
        <v>KOGI 20</v>
      </c>
      <c r="AB74" s="148"/>
      <c r="AC74" s="141"/>
      <c r="AD74" s="141"/>
      <c r="AE74" s="189"/>
    </row>
    <row r="75" spans="1:31" ht="25.9" customHeight="1">
      <c r="A75" s="185" t="s">
        <v>18</v>
      </c>
      <c r="B75" s="18" t="str">
        <f>IF(C75="","",IF(C75&gt;E75,"○",IF(C75&lt;E75,"×","△")))</f>
        <v>○</v>
      </c>
      <c r="C75" s="172">
        <v>7</v>
      </c>
      <c r="D75" s="19" t="str">
        <f>IF(E75="","",IF(E75&gt;C75,"○",IF(E75&lt;C75,"×","△")))</f>
        <v>×</v>
      </c>
      <c r="E75" s="173">
        <v>4</v>
      </c>
      <c r="F75" s="92"/>
      <c r="G75" s="18" t="str">
        <f>IF(H75="","",IF(H75&gt;J75,"○",IF(H75&lt;J75,"×","△")))</f>
        <v>○</v>
      </c>
      <c r="H75" s="172">
        <v>3</v>
      </c>
      <c r="I75" s="19" t="str">
        <f>IF(J75="","",IF(J75&gt;H75,"○",IF(J75&lt;H75,"×","△")))</f>
        <v>×</v>
      </c>
      <c r="J75" s="173">
        <v>1</v>
      </c>
      <c r="K75" s="92"/>
      <c r="L75" s="18" t="str">
        <f>IF(M75="","",IF(M75&gt;O75,"○",IF(M75&lt;O75,"×","△")))</f>
        <v>○</v>
      </c>
      <c r="M75" s="172">
        <v>3</v>
      </c>
      <c r="N75" s="19" t="str">
        <f>IF(O75="","",IF(O75&gt;M75,"○",IF(O75&lt;M75,"×","△")))</f>
        <v>×</v>
      </c>
      <c r="O75" s="173">
        <v>1</v>
      </c>
      <c r="P75" s="92"/>
      <c r="Q75" s="18" t="str">
        <f>IF(R75="","",IF(R75&gt;T75,"○",IF(R75&lt;T75,"×","△")))</f>
        <v>△</v>
      </c>
      <c r="R75" s="172">
        <v>4</v>
      </c>
      <c r="S75" s="19" t="str">
        <f>IF(T75="","",IF(T75&gt;R75,"○",IF(T75&lt;R75,"×","△")))</f>
        <v>△</v>
      </c>
      <c r="T75" s="173">
        <v>4</v>
      </c>
      <c r="U75" s="148"/>
      <c r="V75" s="141"/>
      <c r="W75" s="145"/>
      <c r="X75" s="145"/>
      <c r="Y75" s="16" t="s">
        <v>110</v>
      </c>
      <c r="Z75" s="5">
        <f>Q107</f>
        <v>2</v>
      </c>
      <c r="AA75" s="31" t="str">
        <f>VLOOKUP(2,Z53:AA54,2,FALSE)</f>
        <v>THREE★STARS Ｂ</v>
      </c>
      <c r="AB75" s="148"/>
      <c r="AC75" s="141"/>
      <c r="AD75" s="141"/>
      <c r="AE75" s="189"/>
    </row>
    <row r="76" spans="1:31" ht="25.9" customHeight="1">
      <c r="A76" s="186" t="s">
        <v>19</v>
      </c>
      <c r="B76" s="20">
        <f>COUNTIF(B74:B75,"○")</f>
        <v>1</v>
      </c>
      <c r="C76" s="21">
        <f>B76*2</f>
        <v>2</v>
      </c>
      <c r="D76" s="21">
        <f>COUNTIF(D74:D75,"○")</f>
        <v>0</v>
      </c>
      <c r="E76" s="22">
        <f>D76*2</f>
        <v>0</v>
      </c>
      <c r="F76" s="196"/>
      <c r="G76" s="20">
        <f>COUNTIF(G74:G75,"○")</f>
        <v>2</v>
      </c>
      <c r="H76" s="21">
        <f>G76*2</f>
        <v>4</v>
      </c>
      <c r="I76" s="21">
        <f>COUNTIF(I74:I75,"○")</f>
        <v>0</v>
      </c>
      <c r="J76" s="22">
        <f>I76*2</f>
        <v>0</v>
      </c>
      <c r="K76" s="196"/>
      <c r="L76" s="20">
        <f>COUNTIF(L74:L75,"○")</f>
        <v>2</v>
      </c>
      <c r="M76" s="21">
        <f>L76*2</f>
        <v>4</v>
      </c>
      <c r="N76" s="21">
        <f>COUNTIF(N74:N75,"○")</f>
        <v>0</v>
      </c>
      <c r="O76" s="22">
        <f>N76*2</f>
        <v>0</v>
      </c>
      <c r="P76" s="196"/>
      <c r="Q76" s="20">
        <f>COUNTIF(Q74:Q75,"○")</f>
        <v>0</v>
      </c>
      <c r="R76" s="21">
        <f>Q76*2</f>
        <v>0</v>
      </c>
      <c r="S76" s="21">
        <f>COUNTIF(S74:S75,"○")</f>
        <v>1</v>
      </c>
      <c r="T76" s="22">
        <f>S76*2</f>
        <v>2</v>
      </c>
      <c r="U76" s="148"/>
      <c r="V76" s="141"/>
      <c r="W76" s="145"/>
      <c r="X76" s="145"/>
      <c r="Y76" s="29" t="s">
        <v>111</v>
      </c>
      <c r="Z76" s="170">
        <f>S107</f>
        <v>1</v>
      </c>
      <c r="AA76" s="32" t="str">
        <f>VLOOKUP(2,Z57:AA58,2,FALSE)</f>
        <v>植竹FBCレッドソックス</v>
      </c>
      <c r="AB76" s="148"/>
      <c r="AC76" s="141"/>
      <c r="AD76" s="141"/>
      <c r="AE76" s="189"/>
    </row>
    <row r="77" spans="1:31" ht="25.9" customHeight="1">
      <c r="A77" s="185" t="s">
        <v>20</v>
      </c>
      <c r="B77" s="18">
        <f>COUNTIF(B74:B75,"△")</f>
        <v>1</v>
      </c>
      <c r="C77" s="19">
        <f>B77*1</f>
        <v>1</v>
      </c>
      <c r="D77" s="19">
        <f>COUNTIF(D74:D75,"△")</f>
        <v>1</v>
      </c>
      <c r="E77" s="23">
        <f>D77*1</f>
        <v>1</v>
      </c>
      <c r="F77" s="197"/>
      <c r="G77" s="18">
        <f>COUNTIF(G74:G75,"△")</f>
        <v>0</v>
      </c>
      <c r="H77" s="19">
        <f>G77*1</f>
        <v>0</v>
      </c>
      <c r="I77" s="19">
        <f>COUNTIF(I74:I75,"△")</f>
        <v>0</v>
      </c>
      <c r="J77" s="23">
        <f>I77*1</f>
        <v>0</v>
      </c>
      <c r="K77" s="197"/>
      <c r="L77" s="18">
        <f>COUNTIF(L74:L75,"△")</f>
        <v>0</v>
      </c>
      <c r="M77" s="19">
        <f>L77*1</f>
        <v>0</v>
      </c>
      <c r="N77" s="19">
        <f>COUNTIF(N74:N75,"△")</f>
        <v>0</v>
      </c>
      <c r="O77" s="23">
        <f>N77*1</f>
        <v>0</v>
      </c>
      <c r="P77" s="197"/>
      <c r="Q77" s="18">
        <f>COUNTIF(Q74:Q75,"△")</f>
        <v>1</v>
      </c>
      <c r="R77" s="19">
        <f>Q77*1</f>
        <v>1</v>
      </c>
      <c r="S77" s="19">
        <f>COUNTIF(S74:S75,"△")</f>
        <v>1</v>
      </c>
      <c r="T77" s="23">
        <f>S77*1</f>
        <v>1</v>
      </c>
      <c r="U77" s="148"/>
      <c r="V77" s="141"/>
      <c r="W77" s="145"/>
      <c r="X77" s="145"/>
      <c r="Y77" s="141"/>
      <c r="Z77" s="141"/>
      <c r="AA77" s="141"/>
      <c r="AB77" s="148"/>
      <c r="AC77" s="141"/>
      <c r="AD77" s="141"/>
      <c r="AE77" s="189"/>
    </row>
    <row r="78" spans="1:31" ht="25.9" customHeight="1">
      <c r="A78" s="185" t="s">
        <v>21</v>
      </c>
      <c r="B78" s="18">
        <f>C74+C75</f>
        <v>7</v>
      </c>
      <c r="C78" s="24">
        <f>IF(B78&gt;D78,2,0)</f>
        <v>2</v>
      </c>
      <c r="D78" s="19">
        <f>E74+E75</f>
        <v>4</v>
      </c>
      <c r="E78" s="23">
        <f>IF(D78&gt;B78,2,0)</f>
        <v>0</v>
      </c>
      <c r="F78" s="197"/>
      <c r="G78" s="18">
        <f>H74+H75</f>
        <v>9</v>
      </c>
      <c r="H78" s="24">
        <f>IF(G78&gt;I78,2,0)</f>
        <v>2</v>
      </c>
      <c r="I78" s="19">
        <f>J74+J75</f>
        <v>5</v>
      </c>
      <c r="J78" s="23">
        <f>IF(I78&gt;G78,2,0)</f>
        <v>0</v>
      </c>
      <c r="K78" s="197"/>
      <c r="L78" s="18">
        <f>M74+M75</f>
        <v>4</v>
      </c>
      <c r="M78" s="24">
        <f>IF(L78&gt;N78,2,0)</f>
        <v>2</v>
      </c>
      <c r="N78" s="19">
        <f>O74+O75</f>
        <v>1</v>
      </c>
      <c r="O78" s="23">
        <f>IF(N78&gt;L78,2,0)</f>
        <v>0</v>
      </c>
      <c r="P78" s="197"/>
      <c r="Q78" s="18">
        <f>R74+R75</f>
        <v>5</v>
      </c>
      <c r="R78" s="24">
        <f>IF(Q78&gt;S78,2,0)</f>
        <v>0</v>
      </c>
      <c r="S78" s="19">
        <f>T74+T75</f>
        <v>9</v>
      </c>
      <c r="T78" s="23">
        <f>IF(S78&gt;Q78,2,0)</f>
        <v>2</v>
      </c>
      <c r="U78" s="148"/>
      <c r="V78" s="141"/>
      <c r="W78" s="145"/>
      <c r="X78" s="145"/>
      <c r="Y78" s="141"/>
      <c r="Z78" s="141"/>
      <c r="AA78" s="141"/>
      <c r="AB78" s="148"/>
      <c r="AC78" s="141"/>
      <c r="AD78" s="141"/>
      <c r="AE78" s="189"/>
    </row>
    <row r="79" spans="1:31" ht="25.9" customHeight="1">
      <c r="A79" s="185" t="s">
        <v>22</v>
      </c>
      <c r="B79" s="175"/>
      <c r="C79" s="24">
        <f>B79</f>
        <v>0</v>
      </c>
      <c r="D79" s="174"/>
      <c r="E79" s="25">
        <f>D79</f>
        <v>0</v>
      </c>
      <c r="F79" s="197"/>
      <c r="G79" s="175"/>
      <c r="H79" s="24">
        <f>G79</f>
        <v>0</v>
      </c>
      <c r="I79" s="174"/>
      <c r="J79" s="25">
        <f>I79</f>
        <v>0</v>
      </c>
      <c r="K79" s="197"/>
      <c r="L79" s="175"/>
      <c r="M79" s="24">
        <f>L79</f>
        <v>0</v>
      </c>
      <c r="N79" s="174"/>
      <c r="O79" s="25">
        <f>N79</f>
        <v>0</v>
      </c>
      <c r="P79" s="197"/>
      <c r="Q79" s="175"/>
      <c r="R79" s="24">
        <f>Q79</f>
        <v>0</v>
      </c>
      <c r="S79" s="174"/>
      <c r="T79" s="25">
        <f>S79</f>
        <v>0</v>
      </c>
      <c r="U79" s="148"/>
      <c r="V79" s="141"/>
      <c r="W79" s="145"/>
      <c r="X79" s="145"/>
      <c r="Y79" s="141"/>
      <c r="Z79" s="141"/>
      <c r="AA79" s="189"/>
      <c r="AB79" s="148"/>
      <c r="AC79" s="141"/>
      <c r="AD79" s="141"/>
      <c r="AE79" s="189"/>
    </row>
    <row r="80" spans="1:31" ht="25.9" customHeight="1">
      <c r="A80" s="185" t="s">
        <v>23</v>
      </c>
      <c r="B80" s="26"/>
      <c r="C80" s="19">
        <f>IF(C74="","",SUM(C76:C79))</f>
        <v>5</v>
      </c>
      <c r="D80" s="27"/>
      <c r="E80" s="23">
        <f>IF(E74="","",SUM(E76:E79))</f>
        <v>1</v>
      </c>
      <c r="F80" s="197"/>
      <c r="G80" s="26"/>
      <c r="H80" s="19">
        <f>IF(H74="","",SUM(H76:H79))</f>
        <v>6</v>
      </c>
      <c r="I80" s="27"/>
      <c r="J80" s="23">
        <f>IF(J74="","",SUM(J76:J79))</f>
        <v>0</v>
      </c>
      <c r="K80" s="197"/>
      <c r="L80" s="26"/>
      <c r="M80" s="19">
        <f>IF(M74="","",SUM(M76:M79))</f>
        <v>6</v>
      </c>
      <c r="N80" s="27"/>
      <c r="O80" s="23">
        <f>IF(O74="","",SUM(O76:O79))</f>
        <v>0</v>
      </c>
      <c r="P80" s="197"/>
      <c r="Q80" s="26"/>
      <c r="R80" s="19">
        <f>IF(R74="","",SUM(R76:R79))</f>
        <v>1</v>
      </c>
      <c r="S80" s="27"/>
      <c r="T80" s="23">
        <f>IF(T74="","",SUM(T76:T79))</f>
        <v>5</v>
      </c>
      <c r="U80" s="148"/>
      <c r="V80" s="141"/>
      <c r="W80" s="145"/>
      <c r="X80" s="145"/>
      <c r="Y80" s="141"/>
      <c r="Z80" s="141"/>
      <c r="AA80" s="141"/>
      <c r="AB80" s="148"/>
      <c r="AC80" s="141"/>
      <c r="AD80" s="141"/>
      <c r="AE80" s="189"/>
    </row>
    <row r="81" spans="1:31" ht="25.9" customHeight="1" thickBot="1">
      <c r="A81" s="187" t="s">
        <v>24</v>
      </c>
      <c r="B81" s="236">
        <f>IF(C80="","",RANK(C80,C80:E80))</f>
        <v>1</v>
      </c>
      <c r="C81" s="237"/>
      <c r="D81" s="237">
        <f>IF(E80="","",RANK(E80,C80:E80))</f>
        <v>2</v>
      </c>
      <c r="E81" s="238"/>
      <c r="F81" s="92"/>
      <c r="G81" s="236">
        <f>IF(H80="","",RANK(H80,H80:J80))</f>
        <v>1</v>
      </c>
      <c r="H81" s="237"/>
      <c r="I81" s="237">
        <f>IF(J80="","",RANK(J80,H80:J80))</f>
        <v>2</v>
      </c>
      <c r="J81" s="238"/>
      <c r="K81" s="92"/>
      <c r="L81" s="236">
        <f>IF(M80="","",RANK(M80,M80:O80))</f>
        <v>1</v>
      </c>
      <c r="M81" s="237"/>
      <c r="N81" s="237">
        <f>IF(O80="","",RANK(O80,M80:O80))</f>
        <v>2</v>
      </c>
      <c r="O81" s="238"/>
      <c r="P81" s="92"/>
      <c r="Q81" s="236">
        <f>IF(R80="","",RANK(R80,R80:T80))</f>
        <v>2</v>
      </c>
      <c r="R81" s="237"/>
      <c r="S81" s="237">
        <f>IF(T80="","",RANK(T80,R80:T80))</f>
        <v>1</v>
      </c>
      <c r="T81" s="238"/>
      <c r="U81" s="148"/>
      <c r="V81" s="141"/>
      <c r="W81" s="145"/>
      <c r="X81" s="145"/>
      <c r="Y81" s="141"/>
      <c r="Z81" s="141"/>
      <c r="AA81" s="141"/>
      <c r="AB81" s="148"/>
      <c r="AC81" s="141"/>
      <c r="AD81" s="141"/>
      <c r="AE81" s="189"/>
    </row>
    <row r="82" spans="1:31" ht="25.9" customHeight="1" thickBot="1">
      <c r="A82" s="181"/>
      <c r="B82" s="180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148"/>
      <c r="V82" s="141"/>
      <c r="W82" s="145"/>
      <c r="X82" s="145"/>
      <c r="Y82" s="141"/>
      <c r="Z82" s="141"/>
      <c r="AA82" s="189"/>
      <c r="AB82" s="148"/>
      <c r="AC82" s="141"/>
      <c r="AD82" s="141"/>
      <c r="AE82" s="189"/>
    </row>
    <row r="83" spans="1:31" ht="25.9" customHeight="1" thickBot="1">
      <c r="A83" s="182" t="s">
        <v>112</v>
      </c>
      <c r="B83" s="224" t="s">
        <v>26</v>
      </c>
      <c r="C83" s="225"/>
      <c r="D83" s="225"/>
      <c r="E83" s="226"/>
      <c r="F83" s="141"/>
      <c r="G83" s="224" t="s">
        <v>27</v>
      </c>
      <c r="H83" s="225"/>
      <c r="I83" s="225"/>
      <c r="J83" s="226"/>
      <c r="K83" s="141"/>
      <c r="L83" s="224" t="s">
        <v>28</v>
      </c>
      <c r="M83" s="225"/>
      <c r="N83" s="225"/>
      <c r="O83" s="226"/>
      <c r="P83" s="141"/>
      <c r="Q83" s="224" t="s">
        <v>29</v>
      </c>
      <c r="R83" s="225"/>
      <c r="S83" s="225"/>
      <c r="T83" s="226"/>
      <c r="U83" s="148"/>
      <c r="V83" s="141"/>
      <c r="W83" s="145"/>
      <c r="X83" s="145"/>
      <c r="Y83" s="141"/>
      <c r="Z83" s="141"/>
      <c r="AA83" s="141"/>
      <c r="AB83" s="148"/>
      <c r="AC83" s="141"/>
      <c r="AD83" s="141"/>
      <c r="AE83" s="189"/>
    </row>
    <row r="84" spans="1:31" ht="25.9" customHeight="1">
      <c r="A84" s="184" t="s">
        <v>30</v>
      </c>
      <c r="B84" s="239" t="s">
        <v>95</v>
      </c>
      <c r="C84" s="240"/>
      <c r="D84" s="241" t="s">
        <v>96</v>
      </c>
      <c r="E84" s="242"/>
      <c r="F84" s="188"/>
      <c r="G84" s="239" t="s">
        <v>97</v>
      </c>
      <c r="H84" s="240"/>
      <c r="I84" s="241" t="s">
        <v>98</v>
      </c>
      <c r="J84" s="242"/>
      <c r="K84" s="188"/>
      <c r="L84" s="239" t="s">
        <v>99</v>
      </c>
      <c r="M84" s="240"/>
      <c r="N84" s="241" t="s">
        <v>100</v>
      </c>
      <c r="O84" s="242"/>
      <c r="P84" s="188"/>
      <c r="Q84" s="239" t="s">
        <v>101</v>
      </c>
      <c r="R84" s="240"/>
      <c r="S84" s="241" t="s">
        <v>102</v>
      </c>
      <c r="T84" s="242"/>
      <c r="U84" s="148"/>
      <c r="V84" s="141"/>
      <c r="W84" s="145"/>
      <c r="X84" s="145"/>
      <c r="Y84" s="141"/>
      <c r="Z84" s="141"/>
      <c r="AA84" s="141"/>
      <c r="AB84" s="148"/>
      <c r="AC84" s="141"/>
      <c r="AD84" s="141"/>
      <c r="AE84" s="189"/>
    </row>
    <row r="85" spans="1:31" ht="25.9" customHeight="1">
      <c r="A85" s="231" t="s">
        <v>16</v>
      </c>
      <c r="B85" s="232" t="str">
        <f>VLOOKUP(1,Z43:AA44,2,FALSE)</f>
        <v>たんぽぽ</v>
      </c>
      <c r="C85" s="233"/>
      <c r="D85" s="234" t="str">
        <f>VLOOKUP(1,Z47:AA48,2,FALSE)</f>
        <v>オールフリー</v>
      </c>
      <c r="E85" s="235"/>
      <c r="F85" s="92"/>
      <c r="G85" s="232" t="str">
        <f>VLOOKUP(2,Z43:AA44,2,FALSE)</f>
        <v>THREE★STARS Ａ</v>
      </c>
      <c r="H85" s="233"/>
      <c r="I85" s="234" t="str">
        <f>VLOOKUP(2,Z47:AA48,2,FALSE)</f>
        <v>ＪＯＫＥＲ</v>
      </c>
      <c r="J85" s="235"/>
      <c r="K85" s="92"/>
      <c r="L85" s="232" t="str">
        <f>VLOOKUP(1,Z45:AA46,2,FALSE)</f>
        <v>ＡＦＢ</v>
      </c>
      <c r="M85" s="233"/>
      <c r="N85" s="234" t="str">
        <f>VLOOKUP(1,Z49:AA50,2,FALSE)</f>
        <v>M−BLOOD２</v>
      </c>
      <c r="O85" s="235"/>
      <c r="P85" s="92"/>
      <c r="Q85" s="232" t="str">
        <f>VLOOKUP(2,Z45:AA46,2,FALSE)</f>
        <v>ＣＨＡＷＳ</v>
      </c>
      <c r="R85" s="233"/>
      <c r="S85" s="234" t="str">
        <f>VLOOKUP(2,Z49:AA50,2,FALSE)</f>
        <v>麻溝 Ａ</v>
      </c>
      <c r="T85" s="235"/>
      <c r="U85" s="148"/>
      <c r="V85" s="141"/>
      <c r="W85" s="145"/>
      <c r="X85" s="145"/>
      <c r="Y85" s="141"/>
      <c r="Z85" s="141"/>
      <c r="AA85" s="141"/>
      <c r="AB85" s="141"/>
      <c r="AC85" s="141"/>
      <c r="AD85" s="141"/>
      <c r="AE85" s="189"/>
    </row>
    <row r="86" spans="1:31" ht="25.9" customHeight="1">
      <c r="A86" s="231"/>
      <c r="B86" s="232"/>
      <c r="C86" s="233"/>
      <c r="D86" s="234"/>
      <c r="E86" s="235"/>
      <c r="F86" s="92"/>
      <c r="G86" s="232"/>
      <c r="H86" s="233"/>
      <c r="I86" s="234"/>
      <c r="J86" s="235"/>
      <c r="K86" s="92"/>
      <c r="L86" s="232"/>
      <c r="M86" s="233"/>
      <c r="N86" s="234"/>
      <c r="O86" s="235"/>
      <c r="P86" s="92"/>
      <c r="Q86" s="232"/>
      <c r="R86" s="233"/>
      <c r="S86" s="234"/>
      <c r="T86" s="235"/>
      <c r="U86" s="148"/>
      <c r="V86" s="141"/>
      <c r="W86" s="145"/>
      <c r="X86" s="145"/>
      <c r="Y86" s="141"/>
      <c r="Z86" s="141"/>
      <c r="AA86" s="141"/>
      <c r="AB86" s="141"/>
      <c r="AC86" s="141"/>
      <c r="AD86" s="141"/>
      <c r="AE86" s="189"/>
    </row>
    <row r="87" spans="1:31" ht="25.9" customHeight="1">
      <c r="A87" s="185" t="s">
        <v>17</v>
      </c>
      <c r="B87" s="18" t="str">
        <f>IF(C87="","",IF(C87&gt;E87,"○",IF(C87&lt;E87,"×","△")))</f>
        <v>×</v>
      </c>
      <c r="C87" s="172">
        <v>6</v>
      </c>
      <c r="D87" s="19" t="str">
        <f>IF(E87="","",IF(E87&gt;C87,"○",IF(E87&lt;C87,"×","△")))</f>
        <v>○</v>
      </c>
      <c r="E87" s="173">
        <v>7</v>
      </c>
      <c r="F87" s="92"/>
      <c r="G87" s="18" t="str">
        <f>IF(H87="","",IF(H87&gt;J87,"○",IF(H87&lt;J87,"×","△")))</f>
        <v>○</v>
      </c>
      <c r="H87" s="172">
        <v>3</v>
      </c>
      <c r="I87" s="19" t="str">
        <f>IF(J87="","",IF(J87&gt;H87,"○",IF(J87&lt;H87,"×","△")))</f>
        <v>×</v>
      </c>
      <c r="J87" s="173">
        <v>2</v>
      </c>
      <c r="K87" s="92"/>
      <c r="L87" s="18" t="str">
        <f>IF(M87="","",IF(M87&gt;O87,"○",IF(M87&lt;O87,"×","△")))</f>
        <v>×</v>
      </c>
      <c r="M87" s="172">
        <v>6</v>
      </c>
      <c r="N87" s="19" t="str">
        <f>IF(O87="","",IF(O87&gt;M87,"○",IF(O87&lt;M87,"×","△")))</f>
        <v>○</v>
      </c>
      <c r="O87" s="173">
        <v>8</v>
      </c>
      <c r="P87" s="92"/>
      <c r="Q87" s="18" t="str">
        <f>IF(R87="","",IF(R87&gt;T87,"○",IF(R87&lt;T87,"×","△")))</f>
        <v>×</v>
      </c>
      <c r="R87" s="172">
        <v>6</v>
      </c>
      <c r="S87" s="19" t="str">
        <f>IF(T87="","",IF(T87&gt;R87,"○",IF(T87&lt;R87,"×","△")))</f>
        <v>○</v>
      </c>
      <c r="T87" s="173">
        <v>7</v>
      </c>
      <c r="U87" s="148"/>
      <c r="V87" s="141"/>
      <c r="W87" s="145"/>
      <c r="X87" s="145"/>
      <c r="Y87" s="141"/>
      <c r="Z87" s="141"/>
      <c r="AA87" s="141"/>
      <c r="AB87" s="141"/>
      <c r="AC87" s="141"/>
      <c r="AD87" s="141"/>
      <c r="AE87" s="189"/>
    </row>
    <row r="88" spans="1:31" ht="25.9" customHeight="1">
      <c r="A88" s="185" t="s">
        <v>18</v>
      </c>
      <c r="B88" s="18" t="str">
        <f>IF(C88="","",IF(C88&gt;E88,"○",IF(C88&lt;E88,"×","△")))</f>
        <v>○</v>
      </c>
      <c r="C88" s="172">
        <v>6</v>
      </c>
      <c r="D88" s="19" t="str">
        <f>IF(E88="","",IF(E88&gt;C88,"○",IF(E88&lt;C88,"×","△")))</f>
        <v>×</v>
      </c>
      <c r="E88" s="173">
        <v>4</v>
      </c>
      <c r="F88" s="92"/>
      <c r="G88" s="18" t="str">
        <f>IF(H88="","",IF(H88&gt;J88,"○",IF(H88&lt;J88,"×","△")))</f>
        <v>○</v>
      </c>
      <c r="H88" s="172">
        <v>6</v>
      </c>
      <c r="I88" s="19" t="str">
        <f>IF(J88="","",IF(J88&gt;H88,"○",IF(J88&lt;H88,"×","△")))</f>
        <v>×</v>
      </c>
      <c r="J88" s="173">
        <v>5</v>
      </c>
      <c r="K88" s="92"/>
      <c r="L88" s="18" t="str">
        <f>IF(M88="","",IF(M88&gt;O88,"○",IF(M88&lt;O88,"×","△")))</f>
        <v>×</v>
      </c>
      <c r="M88" s="172">
        <v>3</v>
      </c>
      <c r="N88" s="19" t="str">
        <f>IF(O88="","",IF(O88&gt;M88,"○",IF(O88&lt;M88,"×","△")))</f>
        <v>○</v>
      </c>
      <c r="O88" s="173">
        <v>11</v>
      </c>
      <c r="P88" s="92"/>
      <c r="Q88" s="18" t="str">
        <f>IF(R88="","",IF(R88&gt;T88,"○",IF(R88&lt;T88,"×","△")))</f>
        <v>×</v>
      </c>
      <c r="R88" s="172">
        <v>5</v>
      </c>
      <c r="S88" s="19" t="str">
        <f>IF(T88="","",IF(T88&gt;R88,"○",IF(T88&lt;R88,"×","△")))</f>
        <v>○</v>
      </c>
      <c r="T88" s="173">
        <v>7</v>
      </c>
      <c r="U88" s="148"/>
      <c r="V88" s="141"/>
      <c r="W88" s="145"/>
      <c r="X88" s="145"/>
      <c r="Y88" s="141"/>
      <c r="Z88" s="141"/>
      <c r="AA88" s="141"/>
      <c r="AB88" s="141"/>
      <c r="AC88" s="141"/>
      <c r="AD88" s="141"/>
      <c r="AE88" s="189"/>
    </row>
    <row r="89" spans="1:31" ht="25.9" customHeight="1">
      <c r="A89" s="186" t="s">
        <v>19</v>
      </c>
      <c r="B89" s="20">
        <f>COUNTIF(B87:B88,"○")</f>
        <v>1</v>
      </c>
      <c r="C89" s="21">
        <f>B89*2</f>
        <v>2</v>
      </c>
      <c r="D89" s="21">
        <f>COUNTIF(D87:D88,"○")</f>
        <v>1</v>
      </c>
      <c r="E89" s="22">
        <f>D89*2</f>
        <v>2</v>
      </c>
      <c r="F89" s="196"/>
      <c r="G89" s="20">
        <f>COUNTIF(G87:G88,"○")</f>
        <v>2</v>
      </c>
      <c r="H89" s="21">
        <f>G89*2</f>
        <v>4</v>
      </c>
      <c r="I89" s="21">
        <f>COUNTIF(I87:I88,"○")</f>
        <v>0</v>
      </c>
      <c r="J89" s="22">
        <f>I89*2</f>
        <v>0</v>
      </c>
      <c r="K89" s="196"/>
      <c r="L89" s="20">
        <f>COUNTIF(L87:L88,"○")</f>
        <v>0</v>
      </c>
      <c r="M89" s="21">
        <f>L89*2</f>
        <v>0</v>
      </c>
      <c r="N89" s="21">
        <f>COUNTIF(N87:N88,"○")</f>
        <v>2</v>
      </c>
      <c r="O89" s="22">
        <f>N89*2</f>
        <v>4</v>
      </c>
      <c r="P89" s="196"/>
      <c r="Q89" s="20">
        <f>COUNTIF(Q87:Q88,"○")</f>
        <v>0</v>
      </c>
      <c r="R89" s="21">
        <f>Q89*2</f>
        <v>0</v>
      </c>
      <c r="S89" s="21">
        <f>COUNTIF(S87:S88,"○")</f>
        <v>2</v>
      </c>
      <c r="T89" s="22">
        <f>S89*2</f>
        <v>4</v>
      </c>
      <c r="U89" s="148"/>
      <c r="V89" s="141"/>
      <c r="W89" s="145"/>
      <c r="X89" s="145"/>
      <c r="Y89" s="141"/>
      <c r="Z89" s="141"/>
      <c r="AA89" s="141"/>
      <c r="AB89" s="141"/>
      <c r="AC89" s="141"/>
      <c r="AD89" s="141"/>
      <c r="AE89" s="189"/>
    </row>
    <row r="90" spans="1:31" ht="25.9" customHeight="1">
      <c r="A90" s="185" t="s">
        <v>20</v>
      </c>
      <c r="B90" s="18">
        <f>COUNTIF(B87:B88,"△")</f>
        <v>0</v>
      </c>
      <c r="C90" s="19">
        <f>B90*1</f>
        <v>0</v>
      </c>
      <c r="D90" s="19">
        <f>COUNTIF(D87:D88,"△")</f>
        <v>0</v>
      </c>
      <c r="E90" s="23">
        <f>D90*1</f>
        <v>0</v>
      </c>
      <c r="F90" s="197"/>
      <c r="G90" s="18">
        <f>COUNTIF(G87:G88,"△")</f>
        <v>0</v>
      </c>
      <c r="H90" s="19">
        <f>G90*1</f>
        <v>0</v>
      </c>
      <c r="I90" s="19">
        <f>COUNTIF(I87:I88,"△")</f>
        <v>0</v>
      </c>
      <c r="J90" s="23">
        <f>I90*1</f>
        <v>0</v>
      </c>
      <c r="K90" s="197"/>
      <c r="L90" s="18">
        <f>COUNTIF(L87:L88,"△")</f>
        <v>0</v>
      </c>
      <c r="M90" s="19">
        <f>L90*1</f>
        <v>0</v>
      </c>
      <c r="N90" s="19">
        <f>COUNTIF(N87:N88,"△")</f>
        <v>0</v>
      </c>
      <c r="O90" s="23">
        <f>N90*1</f>
        <v>0</v>
      </c>
      <c r="P90" s="197"/>
      <c r="Q90" s="18">
        <f>COUNTIF(Q87:Q88,"△")</f>
        <v>0</v>
      </c>
      <c r="R90" s="19">
        <f>Q90*1</f>
        <v>0</v>
      </c>
      <c r="S90" s="19">
        <f>COUNTIF(S87:S88,"△")</f>
        <v>0</v>
      </c>
      <c r="T90" s="23">
        <f>S90*1</f>
        <v>0</v>
      </c>
      <c r="U90" s="148"/>
      <c r="V90" s="141"/>
      <c r="W90" s="145"/>
      <c r="X90" s="145"/>
      <c r="Y90" s="141"/>
      <c r="Z90" s="141"/>
      <c r="AA90" s="141"/>
      <c r="AB90" s="141"/>
      <c r="AC90" s="141"/>
      <c r="AD90" s="141"/>
      <c r="AE90" s="189"/>
    </row>
    <row r="91" spans="1:31" ht="25.9" customHeight="1">
      <c r="A91" s="185" t="s">
        <v>21</v>
      </c>
      <c r="B91" s="18">
        <f>C87+C88</f>
        <v>12</v>
      </c>
      <c r="C91" s="24">
        <f>IF(B91&gt;D91,2,0)</f>
        <v>2</v>
      </c>
      <c r="D91" s="19">
        <f>E87+E88</f>
        <v>11</v>
      </c>
      <c r="E91" s="23">
        <f>IF(D91&gt;B91,2,0)</f>
        <v>0</v>
      </c>
      <c r="F91" s="197"/>
      <c r="G91" s="18">
        <f>H87+H88</f>
        <v>9</v>
      </c>
      <c r="H91" s="24">
        <f>IF(G91&gt;I91,2,0)</f>
        <v>2</v>
      </c>
      <c r="I91" s="19">
        <f>J87+J88</f>
        <v>7</v>
      </c>
      <c r="J91" s="23">
        <f>IF(I91&gt;G91,2,0)</f>
        <v>0</v>
      </c>
      <c r="K91" s="197"/>
      <c r="L91" s="18">
        <f>M87+M88</f>
        <v>9</v>
      </c>
      <c r="M91" s="24">
        <f>IF(L91&gt;N91,2,0)</f>
        <v>0</v>
      </c>
      <c r="N91" s="19">
        <f>O87+O88</f>
        <v>19</v>
      </c>
      <c r="O91" s="23">
        <f>IF(N91&gt;L91,2,0)</f>
        <v>2</v>
      </c>
      <c r="P91" s="197"/>
      <c r="Q91" s="18">
        <f>R87+R88</f>
        <v>11</v>
      </c>
      <c r="R91" s="24">
        <f>IF(Q91&gt;S91,2,0)</f>
        <v>0</v>
      </c>
      <c r="S91" s="19">
        <f>T87+T88</f>
        <v>14</v>
      </c>
      <c r="T91" s="23">
        <f>IF(S91&gt;Q91,2,0)</f>
        <v>2</v>
      </c>
      <c r="U91" s="148"/>
      <c r="V91" s="141"/>
      <c r="W91" s="145"/>
      <c r="X91" s="145"/>
      <c r="Y91" s="141"/>
      <c r="Z91" s="141"/>
      <c r="AA91" s="141"/>
      <c r="AB91" s="141"/>
      <c r="AC91" s="141"/>
      <c r="AD91" s="141"/>
      <c r="AE91" s="189"/>
    </row>
    <row r="92" spans="1:31" ht="25.9" customHeight="1">
      <c r="A92" s="185" t="s">
        <v>22</v>
      </c>
      <c r="B92" s="175"/>
      <c r="C92" s="24">
        <f>B92</f>
        <v>0</v>
      </c>
      <c r="D92" s="174"/>
      <c r="E92" s="25">
        <f>D92</f>
        <v>0</v>
      </c>
      <c r="F92" s="197"/>
      <c r="G92" s="175"/>
      <c r="H92" s="24">
        <f>G92</f>
        <v>0</v>
      </c>
      <c r="I92" s="174"/>
      <c r="J92" s="25">
        <f>I92</f>
        <v>0</v>
      </c>
      <c r="K92" s="197"/>
      <c r="L92" s="175"/>
      <c r="M92" s="24">
        <f>L92</f>
        <v>0</v>
      </c>
      <c r="N92" s="174"/>
      <c r="O92" s="25">
        <f>N92</f>
        <v>0</v>
      </c>
      <c r="P92" s="197"/>
      <c r="Q92" s="175"/>
      <c r="R92" s="24">
        <f>Q92</f>
        <v>0</v>
      </c>
      <c r="S92" s="174"/>
      <c r="T92" s="25">
        <f>S92</f>
        <v>0</v>
      </c>
      <c r="U92" s="148"/>
      <c r="V92" s="141"/>
      <c r="W92" s="145"/>
      <c r="X92" s="145"/>
      <c r="Y92" s="141"/>
      <c r="Z92" s="141"/>
      <c r="AA92" s="141"/>
      <c r="AB92" s="141"/>
      <c r="AC92" s="141"/>
      <c r="AD92" s="141"/>
      <c r="AE92" s="189"/>
    </row>
    <row r="93" spans="1:31" ht="25.9" customHeight="1">
      <c r="A93" s="185" t="s">
        <v>23</v>
      </c>
      <c r="B93" s="26"/>
      <c r="C93" s="19">
        <f>IF(C87="","",SUM(C89:C92))</f>
        <v>4</v>
      </c>
      <c r="D93" s="27"/>
      <c r="E93" s="23">
        <f>IF(E87="","",SUM(E89:E92))</f>
        <v>2</v>
      </c>
      <c r="F93" s="197"/>
      <c r="G93" s="26"/>
      <c r="H93" s="19">
        <f>IF(H87="","",SUM(H89:H92))</f>
        <v>6</v>
      </c>
      <c r="I93" s="27"/>
      <c r="J93" s="23">
        <f>IF(J87="","",SUM(J89:J92))</f>
        <v>0</v>
      </c>
      <c r="K93" s="197"/>
      <c r="L93" s="26"/>
      <c r="M93" s="19">
        <f>IF(M87="","",SUM(M89:M92))</f>
        <v>0</v>
      </c>
      <c r="N93" s="27"/>
      <c r="O93" s="23">
        <f>IF(O87="","",SUM(O89:O92))</f>
        <v>6</v>
      </c>
      <c r="P93" s="197"/>
      <c r="Q93" s="26"/>
      <c r="R93" s="19">
        <f>IF(R87="","",SUM(R89:R92))</f>
        <v>0</v>
      </c>
      <c r="S93" s="27"/>
      <c r="T93" s="23">
        <f>IF(T87="","",SUM(T89:T92))</f>
        <v>6</v>
      </c>
      <c r="U93" s="148"/>
      <c r="V93" s="141"/>
      <c r="W93" s="145"/>
      <c r="X93" s="145"/>
      <c r="Y93" s="141"/>
      <c r="Z93" s="141"/>
      <c r="AA93" s="141"/>
      <c r="AB93" s="141"/>
      <c r="AC93" s="141"/>
      <c r="AD93" s="141"/>
      <c r="AE93" s="189"/>
    </row>
    <row r="94" spans="1:31" ht="25.9" customHeight="1" thickBot="1">
      <c r="A94" s="187" t="s">
        <v>24</v>
      </c>
      <c r="B94" s="236">
        <f>IF(C93="","",RANK(C93,C93:E93))</f>
        <v>1</v>
      </c>
      <c r="C94" s="237"/>
      <c r="D94" s="237">
        <f>IF(E93="","",RANK(E93,C93:E93))</f>
        <v>2</v>
      </c>
      <c r="E94" s="238"/>
      <c r="F94" s="92"/>
      <c r="G94" s="236">
        <f>IF(H93="","",RANK(H93,H93:J93))</f>
        <v>1</v>
      </c>
      <c r="H94" s="237"/>
      <c r="I94" s="237">
        <f>IF(J93="","",RANK(J93,H93:J93))</f>
        <v>2</v>
      </c>
      <c r="J94" s="238"/>
      <c r="K94" s="92"/>
      <c r="L94" s="236">
        <f>IF(M93="","",RANK(M93,M93:O93))</f>
        <v>2</v>
      </c>
      <c r="M94" s="237"/>
      <c r="N94" s="237">
        <f>IF(O93="","",RANK(O93,M93:O93))</f>
        <v>1</v>
      </c>
      <c r="O94" s="238"/>
      <c r="P94" s="92"/>
      <c r="Q94" s="236">
        <f>IF(R93="","",RANK(R93,R93:T93))</f>
        <v>2</v>
      </c>
      <c r="R94" s="237"/>
      <c r="S94" s="237">
        <f>IF(T93="","",RANK(T93,R93:T93))</f>
        <v>1</v>
      </c>
      <c r="T94" s="238"/>
      <c r="U94" s="148"/>
      <c r="V94" s="141"/>
      <c r="W94" s="145"/>
      <c r="X94" s="145"/>
      <c r="Y94" s="141"/>
      <c r="Z94" s="141"/>
      <c r="AA94" s="141"/>
      <c r="AB94" s="141"/>
      <c r="AC94" s="141"/>
      <c r="AD94" s="141"/>
      <c r="AE94" s="189"/>
    </row>
    <row r="95" spans="1:31" ht="25.9" customHeight="1" thickBot="1">
      <c r="A95" s="181"/>
      <c r="B95" s="180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148"/>
      <c r="V95" s="141"/>
      <c r="W95" s="145"/>
      <c r="X95" s="145"/>
      <c r="Y95" s="141"/>
      <c r="Z95" s="141"/>
      <c r="AA95" s="141"/>
      <c r="AB95" s="141"/>
      <c r="AC95" s="141"/>
      <c r="AD95" s="141"/>
      <c r="AE95" s="189"/>
    </row>
    <row r="96" spans="1:31" ht="25.9" customHeight="1" thickBot="1">
      <c r="A96" s="182" t="s">
        <v>113</v>
      </c>
      <c r="B96" s="224" t="s">
        <v>26</v>
      </c>
      <c r="C96" s="225"/>
      <c r="D96" s="225"/>
      <c r="E96" s="226"/>
      <c r="F96" s="141"/>
      <c r="G96" s="224" t="s">
        <v>27</v>
      </c>
      <c r="H96" s="225"/>
      <c r="I96" s="225"/>
      <c r="J96" s="226"/>
      <c r="K96" s="141"/>
      <c r="L96" s="224" t="s">
        <v>28</v>
      </c>
      <c r="M96" s="225"/>
      <c r="N96" s="225"/>
      <c r="O96" s="226"/>
      <c r="P96" s="141"/>
      <c r="Q96" s="224" t="s">
        <v>29</v>
      </c>
      <c r="R96" s="225"/>
      <c r="S96" s="225"/>
      <c r="T96" s="226"/>
      <c r="U96" s="148"/>
      <c r="V96" s="141"/>
      <c r="W96" s="145"/>
      <c r="X96" s="145"/>
      <c r="Y96" s="141"/>
      <c r="Z96" s="141"/>
      <c r="AA96" s="141"/>
      <c r="AB96" s="141"/>
      <c r="AC96" s="141"/>
      <c r="AD96" s="141"/>
      <c r="AE96" s="189"/>
    </row>
    <row r="97" spans="1:31" ht="25.9" customHeight="1">
      <c r="A97" s="184" t="s">
        <v>30</v>
      </c>
      <c r="B97" s="239" t="s">
        <v>103</v>
      </c>
      <c r="C97" s="240"/>
      <c r="D97" s="241" t="s">
        <v>105</v>
      </c>
      <c r="E97" s="242"/>
      <c r="F97" s="188"/>
      <c r="G97" s="239" t="s">
        <v>106</v>
      </c>
      <c r="H97" s="240"/>
      <c r="I97" s="241" t="s">
        <v>107</v>
      </c>
      <c r="J97" s="242"/>
      <c r="K97" s="188"/>
      <c r="L97" s="239" t="s">
        <v>108</v>
      </c>
      <c r="M97" s="240"/>
      <c r="N97" s="241" t="s">
        <v>109</v>
      </c>
      <c r="O97" s="242"/>
      <c r="P97" s="188"/>
      <c r="Q97" s="239" t="s">
        <v>110</v>
      </c>
      <c r="R97" s="240"/>
      <c r="S97" s="241" t="s">
        <v>111</v>
      </c>
      <c r="T97" s="242"/>
      <c r="U97" s="148"/>
      <c r="V97" s="141"/>
      <c r="W97" s="145"/>
      <c r="X97" s="145"/>
      <c r="Y97" s="141"/>
      <c r="Z97" s="141"/>
      <c r="AA97" s="141"/>
      <c r="AB97" s="141"/>
      <c r="AC97" s="141"/>
      <c r="AD97" s="141"/>
      <c r="AE97" s="189"/>
    </row>
    <row r="98" spans="1:31" ht="25.9" customHeight="1">
      <c r="A98" s="231" t="s">
        <v>16</v>
      </c>
      <c r="B98" s="232" t="str">
        <f>VLOOKUP(1,Z51:AA52,2,FALSE)</f>
        <v>JUST AWAY １</v>
      </c>
      <c r="C98" s="233"/>
      <c r="D98" s="234" t="str">
        <f>VLOOKUP(1,Z55:AA56,2,FALSE)</f>
        <v>ＧＴ-Ｒ</v>
      </c>
      <c r="E98" s="235"/>
      <c r="F98" s="92"/>
      <c r="G98" s="232" t="str">
        <f>VLOOKUP(2,Z51:AA52,2,FALSE)</f>
        <v>High-STANDARD</v>
      </c>
      <c r="H98" s="233"/>
      <c r="I98" s="234" t="str">
        <f>VLOOKUP(2,Z55:AA56,2,FALSE)</f>
        <v>JUST AWAY ２</v>
      </c>
      <c r="J98" s="235"/>
      <c r="K98" s="92"/>
      <c r="L98" s="232" t="str">
        <f>VLOOKUP(1,Z53:AA54,2,FALSE)</f>
        <v>植竹FBCマリナーズ</v>
      </c>
      <c r="M98" s="233"/>
      <c r="N98" s="234" t="str">
        <f>VLOOKUP(1,Z57:AA58,2,FALSE)</f>
        <v>KOGI 20</v>
      </c>
      <c r="O98" s="235"/>
      <c r="P98" s="92"/>
      <c r="Q98" s="232" t="str">
        <f>VLOOKUP(2,Z53:AA54,2,FALSE)</f>
        <v>THREE★STARS Ｂ</v>
      </c>
      <c r="R98" s="233"/>
      <c r="S98" s="234" t="str">
        <f>VLOOKUP(2,Z57:AA58,2,FALSE)</f>
        <v>植竹FBCレッドソックス</v>
      </c>
      <c r="T98" s="235"/>
      <c r="U98" s="148"/>
      <c r="V98" s="141"/>
      <c r="W98" s="145"/>
      <c r="X98" s="145"/>
      <c r="Y98" s="141"/>
      <c r="Z98" s="141"/>
      <c r="AA98" s="141"/>
      <c r="AB98" s="141"/>
      <c r="AC98" s="141"/>
      <c r="AD98" s="141"/>
      <c r="AE98" s="189"/>
    </row>
    <row r="99" spans="1:31" ht="25.9" customHeight="1">
      <c r="A99" s="231"/>
      <c r="B99" s="232"/>
      <c r="C99" s="233"/>
      <c r="D99" s="234"/>
      <c r="E99" s="235"/>
      <c r="F99" s="92"/>
      <c r="G99" s="232"/>
      <c r="H99" s="233"/>
      <c r="I99" s="234"/>
      <c r="J99" s="235"/>
      <c r="K99" s="92"/>
      <c r="L99" s="232"/>
      <c r="M99" s="233"/>
      <c r="N99" s="234"/>
      <c r="O99" s="235"/>
      <c r="P99" s="92"/>
      <c r="Q99" s="232"/>
      <c r="R99" s="233"/>
      <c r="S99" s="234"/>
      <c r="T99" s="235"/>
      <c r="U99" s="148"/>
      <c r="V99" s="141"/>
      <c r="W99" s="145"/>
      <c r="X99" s="145"/>
      <c r="Y99" s="141"/>
      <c r="Z99" s="141"/>
      <c r="AA99" s="141"/>
      <c r="AB99" s="141"/>
      <c r="AC99" s="141"/>
      <c r="AD99" s="141"/>
      <c r="AE99" s="189"/>
    </row>
    <row r="100" spans="1:31" ht="25.9" customHeight="1">
      <c r="A100" s="185" t="s">
        <v>17</v>
      </c>
      <c r="B100" s="18" t="str">
        <f>IF(C100="","",IF(C100&gt;E100,"○",IF(C100&lt;E100,"×","△")))</f>
        <v>×</v>
      </c>
      <c r="C100" s="172">
        <v>1</v>
      </c>
      <c r="D100" s="19" t="str">
        <f>IF(E100="","",IF(E100&gt;C100,"○",IF(E100&lt;C100,"×","△")))</f>
        <v>○</v>
      </c>
      <c r="E100" s="173">
        <v>3</v>
      </c>
      <c r="F100" s="92"/>
      <c r="G100" s="18" t="str">
        <f>IF(H100="","",IF(H100&gt;J100,"○",IF(H100&lt;J100,"×","△")))</f>
        <v>○</v>
      </c>
      <c r="H100" s="172">
        <v>10</v>
      </c>
      <c r="I100" s="19" t="str">
        <f>IF(J100="","",IF(J100&gt;H100,"○",IF(J100&lt;H100,"×","△")))</f>
        <v>×</v>
      </c>
      <c r="J100" s="173">
        <v>5</v>
      </c>
      <c r="K100" s="92"/>
      <c r="L100" s="18" t="str">
        <f>IF(M100="","",IF(M100&gt;O100,"○",IF(M100&lt;O100,"×","△")))</f>
        <v>×</v>
      </c>
      <c r="M100" s="172">
        <v>1</v>
      </c>
      <c r="N100" s="19" t="str">
        <f>IF(O100="","",IF(O100&gt;M100,"○",IF(O100&lt;M100,"×","△")))</f>
        <v>○</v>
      </c>
      <c r="O100" s="173">
        <v>2</v>
      </c>
      <c r="P100" s="92"/>
      <c r="Q100" s="18" t="str">
        <f>IF(R100="","",IF(R100&gt;T100,"○",IF(R100&lt;T100,"×","△")))</f>
        <v>×</v>
      </c>
      <c r="R100" s="172">
        <v>4</v>
      </c>
      <c r="S100" s="19" t="str">
        <f>IF(T100="","",IF(T100&gt;R100,"○",IF(T100&lt;R100,"×","△")))</f>
        <v>○</v>
      </c>
      <c r="T100" s="173">
        <v>7</v>
      </c>
      <c r="U100" s="148"/>
      <c r="V100" s="141"/>
      <c r="W100" s="145"/>
      <c r="X100" s="145"/>
      <c r="Y100" s="141"/>
      <c r="Z100" s="141"/>
      <c r="AA100" s="141"/>
      <c r="AB100" s="141"/>
      <c r="AC100" s="141"/>
      <c r="AD100" s="141"/>
      <c r="AE100" s="189"/>
    </row>
    <row r="101" spans="1:31" ht="25.9" customHeight="1">
      <c r="A101" s="185" t="s">
        <v>18</v>
      </c>
      <c r="B101" s="18" t="str">
        <f>IF(C101="","",IF(C101&gt;E101,"○",IF(C101&lt;E101,"×","△")))</f>
        <v>×</v>
      </c>
      <c r="C101" s="172">
        <v>2</v>
      </c>
      <c r="D101" s="19" t="str">
        <f>IF(E101="","",IF(E101&gt;C101,"○",IF(E101&lt;C101,"×","△")))</f>
        <v>○</v>
      </c>
      <c r="E101" s="173">
        <v>8</v>
      </c>
      <c r="F101" s="92"/>
      <c r="G101" s="18" t="str">
        <f>IF(H101="","",IF(H101&gt;J101,"○",IF(H101&lt;J101,"×","△")))</f>
        <v>○</v>
      </c>
      <c r="H101" s="172">
        <v>13</v>
      </c>
      <c r="I101" s="19" t="str">
        <f>IF(J101="","",IF(J101&gt;H101,"○",IF(J101&lt;H101,"×","△")))</f>
        <v>×</v>
      </c>
      <c r="J101" s="173">
        <v>6</v>
      </c>
      <c r="K101" s="92"/>
      <c r="L101" s="18" t="str">
        <f>IF(M101="","",IF(M101&gt;O101,"○",IF(M101&lt;O101,"×","△")))</f>
        <v>×</v>
      </c>
      <c r="M101" s="172">
        <v>3</v>
      </c>
      <c r="N101" s="19" t="str">
        <f>IF(O101="","",IF(O101&gt;M101,"○",IF(O101&lt;M101,"×","△")))</f>
        <v>○</v>
      </c>
      <c r="O101" s="173">
        <v>6</v>
      </c>
      <c r="P101" s="92"/>
      <c r="Q101" s="18" t="str">
        <f>IF(R101="","",IF(R101&gt;T101,"○",IF(R101&lt;T101,"×","△")))</f>
        <v>○</v>
      </c>
      <c r="R101" s="172">
        <v>6</v>
      </c>
      <c r="S101" s="19" t="str">
        <f>IF(T101="","",IF(T101&gt;R101,"○",IF(T101&lt;R101,"×","△")))</f>
        <v>×</v>
      </c>
      <c r="T101" s="173">
        <v>3</v>
      </c>
      <c r="U101" s="148"/>
      <c r="V101" s="141"/>
      <c r="W101" s="145"/>
      <c r="X101" s="145"/>
      <c r="Y101" s="141"/>
      <c r="Z101" s="141"/>
      <c r="AA101" s="141"/>
      <c r="AB101" s="141"/>
      <c r="AC101" s="141"/>
      <c r="AD101" s="141"/>
      <c r="AE101" s="189"/>
    </row>
    <row r="102" spans="1:31" ht="25.9" customHeight="1">
      <c r="A102" s="186" t="s">
        <v>19</v>
      </c>
      <c r="B102" s="20">
        <f>COUNTIF(B100:B101,"○")</f>
        <v>0</v>
      </c>
      <c r="C102" s="21">
        <f>B102*2</f>
        <v>0</v>
      </c>
      <c r="D102" s="21">
        <f>COUNTIF(D100:D101,"○")</f>
        <v>2</v>
      </c>
      <c r="E102" s="22">
        <f>D102*2</f>
        <v>4</v>
      </c>
      <c r="F102" s="196"/>
      <c r="G102" s="20">
        <f>COUNTIF(G100:G101,"○")</f>
        <v>2</v>
      </c>
      <c r="H102" s="21">
        <f>G102*2</f>
        <v>4</v>
      </c>
      <c r="I102" s="21">
        <f>COUNTIF(I100:I101,"○")</f>
        <v>0</v>
      </c>
      <c r="J102" s="22">
        <f>I102*2</f>
        <v>0</v>
      </c>
      <c r="K102" s="196"/>
      <c r="L102" s="20">
        <f>COUNTIF(L100:L101,"○")</f>
        <v>0</v>
      </c>
      <c r="M102" s="21">
        <f>L102*2</f>
        <v>0</v>
      </c>
      <c r="N102" s="21">
        <f>COUNTIF(N100:N101,"○")</f>
        <v>2</v>
      </c>
      <c r="O102" s="22">
        <f>N102*2</f>
        <v>4</v>
      </c>
      <c r="P102" s="196"/>
      <c r="Q102" s="20">
        <f>COUNTIF(Q100:Q101,"○")</f>
        <v>1</v>
      </c>
      <c r="R102" s="21">
        <f>Q102*2</f>
        <v>2</v>
      </c>
      <c r="S102" s="21">
        <f>COUNTIF(S100:S101,"○")</f>
        <v>1</v>
      </c>
      <c r="T102" s="22">
        <f>S102*2</f>
        <v>2</v>
      </c>
      <c r="U102" s="148"/>
      <c r="V102" s="141"/>
      <c r="W102" s="145"/>
      <c r="X102" s="145"/>
      <c r="Y102" s="141"/>
      <c r="Z102" s="141"/>
      <c r="AA102" s="141"/>
      <c r="AB102" s="141"/>
      <c r="AC102" s="141"/>
      <c r="AD102" s="141"/>
      <c r="AE102" s="189"/>
    </row>
    <row r="103" spans="1:31" ht="25.9" customHeight="1">
      <c r="A103" s="185" t="s">
        <v>20</v>
      </c>
      <c r="B103" s="18">
        <f>COUNTIF(B100:B101,"△")</f>
        <v>0</v>
      </c>
      <c r="C103" s="19">
        <f>B103*1</f>
        <v>0</v>
      </c>
      <c r="D103" s="19">
        <f>COUNTIF(D100:D101,"△")</f>
        <v>0</v>
      </c>
      <c r="E103" s="23">
        <f>D103*1</f>
        <v>0</v>
      </c>
      <c r="F103" s="197"/>
      <c r="G103" s="18">
        <f>COUNTIF(G100:G101,"△")</f>
        <v>0</v>
      </c>
      <c r="H103" s="19">
        <f>G103*1</f>
        <v>0</v>
      </c>
      <c r="I103" s="19">
        <f>COUNTIF(I100:I101,"△")</f>
        <v>0</v>
      </c>
      <c r="J103" s="23">
        <f>I103*1</f>
        <v>0</v>
      </c>
      <c r="K103" s="197"/>
      <c r="L103" s="18">
        <f>COUNTIF(L100:L101,"△")</f>
        <v>0</v>
      </c>
      <c r="M103" s="19">
        <f>L103*1</f>
        <v>0</v>
      </c>
      <c r="N103" s="19">
        <f>COUNTIF(N100:N101,"△")</f>
        <v>0</v>
      </c>
      <c r="O103" s="23">
        <f>N103*1</f>
        <v>0</v>
      </c>
      <c r="P103" s="197"/>
      <c r="Q103" s="18">
        <f>COUNTIF(Q100:Q101,"△")</f>
        <v>0</v>
      </c>
      <c r="R103" s="19">
        <f>Q103*1</f>
        <v>0</v>
      </c>
      <c r="S103" s="19">
        <f>COUNTIF(S100:S101,"△")</f>
        <v>0</v>
      </c>
      <c r="T103" s="23">
        <f>S103*1</f>
        <v>0</v>
      </c>
      <c r="U103" s="148"/>
      <c r="V103" s="141"/>
      <c r="W103" s="145"/>
      <c r="X103" s="145"/>
      <c r="Y103" s="141"/>
      <c r="Z103" s="141"/>
      <c r="AA103" s="141"/>
      <c r="AB103" s="141"/>
      <c r="AC103" s="141"/>
      <c r="AD103" s="141"/>
      <c r="AE103" s="189"/>
    </row>
    <row r="104" spans="1:31" ht="25.9" customHeight="1">
      <c r="A104" s="185" t="s">
        <v>21</v>
      </c>
      <c r="B104" s="18">
        <f>C100+C101</f>
        <v>3</v>
      </c>
      <c r="C104" s="24">
        <f>IF(B104&gt;D104,2,0)</f>
        <v>0</v>
      </c>
      <c r="D104" s="19">
        <f>E100+E101</f>
        <v>11</v>
      </c>
      <c r="E104" s="23">
        <f>IF(D104&gt;B104,2,0)</f>
        <v>2</v>
      </c>
      <c r="F104" s="197"/>
      <c r="G104" s="18">
        <f>H100+H101</f>
        <v>23</v>
      </c>
      <c r="H104" s="24">
        <f>IF(G104&gt;I104,2,0)</f>
        <v>2</v>
      </c>
      <c r="I104" s="19">
        <f>J100+J101</f>
        <v>11</v>
      </c>
      <c r="J104" s="23">
        <f>IF(I104&gt;G104,2,0)</f>
        <v>0</v>
      </c>
      <c r="K104" s="197"/>
      <c r="L104" s="18">
        <f>M100+M101</f>
        <v>4</v>
      </c>
      <c r="M104" s="24">
        <f>IF(L104&gt;N104,2,0)</f>
        <v>0</v>
      </c>
      <c r="N104" s="19">
        <f>O100+O101</f>
        <v>8</v>
      </c>
      <c r="O104" s="23">
        <f>IF(N104&gt;L104,2,0)</f>
        <v>2</v>
      </c>
      <c r="P104" s="197"/>
      <c r="Q104" s="18">
        <f>R100+R101</f>
        <v>10</v>
      </c>
      <c r="R104" s="24">
        <f>IF(Q104&gt;S104,2,0)</f>
        <v>0</v>
      </c>
      <c r="S104" s="19">
        <f>T100+T101</f>
        <v>10</v>
      </c>
      <c r="T104" s="23">
        <f>IF(S104&gt;Q104,2,0)</f>
        <v>0</v>
      </c>
      <c r="U104" s="148"/>
      <c r="V104" s="141"/>
      <c r="W104" s="145"/>
      <c r="X104" s="145"/>
      <c r="Y104" s="141"/>
      <c r="Z104" s="141"/>
      <c r="AA104" s="141"/>
      <c r="AB104" s="141"/>
      <c r="AC104" s="141"/>
      <c r="AD104" s="141"/>
      <c r="AE104" s="189"/>
    </row>
    <row r="105" spans="1:31" ht="25.9" customHeight="1">
      <c r="A105" s="185" t="s">
        <v>22</v>
      </c>
      <c r="B105" s="175"/>
      <c r="C105" s="24">
        <f>B105</f>
        <v>0</v>
      </c>
      <c r="D105" s="174"/>
      <c r="E105" s="25">
        <f>D105</f>
        <v>0</v>
      </c>
      <c r="F105" s="197"/>
      <c r="G105" s="175"/>
      <c r="H105" s="24">
        <f>G105</f>
        <v>0</v>
      </c>
      <c r="I105" s="174"/>
      <c r="J105" s="25">
        <f>I105</f>
        <v>0</v>
      </c>
      <c r="K105" s="197"/>
      <c r="L105" s="175"/>
      <c r="M105" s="24">
        <f>L105</f>
        <v>0</v>
      </c>
      <c r="N105" s="174"/>
      <c r="O105" s="25">
        <f>N105</f>
        <v>0</v>
      </c>
      <c r="P105" s="197"/>
      <c r="Q105" s="175"/>
      <c r="R105" s="24">
        <f>Q105</f>
        <v>0</v>
      </c>
      <c r="S105" s="174">
        <v>1</v>
      </c>
      <c r="T105" s="25">
        <f>S105</f>
        <v>1</v>
      </c>
      <c r="U105" s="148"/>
      <c r="V105" s="141"/>
      <c r="W105" s="145"/>
      <c r="X105" s="145"/>
      <c r="Y105" s="141"/>
      <c r="Z105" s="141"/>
      <c r="AA105" s="141"/>
      <c r="AB105" s="141"/>
      <c r="AC105" s="141"/>
      <c r="AD105" s="141"/>
      <c r="AE105" s="189"/>
    </row>
    <row r="106" spans="1:31" ht="25.9" customHeight="1">
      <c r="A106" s="185" t="s">
        <v>23</v>
      </c>
      <c r="B106" s="26"/>
      <c r="C106" s="19">
        <f>IF(C100="","",SUM(C102:C105))</f>
        <v>0</v>
      </c>
      <c r="D106" s="27"/>
      <c r="E106" s="23">
        <f>IF(E100="","",SUM(E102:E105))</f>
        <v>6</v>
      </c>
      <c r="F106" s="197"/>
      <c r="G106" s="26"/>
      <c r="H106" s="19">
        <f>IF(H100="","",SUM(H102:H105))</f>
        <v>6</v>
      </c>
      <c r="I106" s="27"/>
      <c r="J106" s="23">
        <f>IF(J100="","",SUM(J102:J105))</f>
        <v>0</v>
      </c>
      <c r="K106" s="197"/>
      <c r="L106" s="26"/>
      <c r="M106" s="19">
        <f>IF(M100="","",SUM(M102:M105))</f>
        <v>0</v>
      </c>
      <c r="N106" s="27"/>
      <c r="O106" s="23">
        <f>IF(O100="","",SUM(O102:O105))</f>
        <v>6</v>
      </c>
      <c r="P106" s="197"/>
      <c r="Q106" s="26"/>
      <c r="R106" s="19">
        <f>IF(R100="","",SUM(R102:R105))</f>
        <v>2</v>
      </c>
      <c r="S106" s="27"/>
      <c r="T106" s="23">
        <f>IF(T100="","",SUM(T102:T105))</f>
        <v>3</v>
      </c>
      <c r="U106" s="148"/>
      <c r="V106" s="141"/>
      <c r="W106" s="145"/>
      <c r="X106" s="145"/>
      <c r="Y106" s="141"/>
      <c r="Z106" s="141"/>
      <c r="AA106" s="141"/>
      <c r="AB106" s="141"/>
      <c r="AC106" s="141"/>
      <c r="AD106" s="141"/>
      <c r="AE106" s="189"/>
    </row>
    <row r="107" spans="1:31" ht="25.9" customHeight="1" thickBot="1">
      <c r="A107" s="187" t="s">
        <v>24</v>
      </c>
      <c r="B107" s="236">
        <f>IF(C106="","",RANK(C106,C106:E106))</f>
        <v>2</v>
      </c>
      <c r="C107" s="237"/>
      <c r="D107" s="237">
        <f>IF(E106="","",RANK(E106,C106:E106))</f>
        <v>1</v>
      </c>
      <c r="E107" s="238"/>
      <c r="F107" s="92"/>
      <c r="G107" s="236">
        <f>IF(H106="","",RANK(H106,H106:J106))</f>
        <v>1</v>
      </c>
      <c r="H107" s="237"/>
      <c r="I107" s="237">
        <f>IF(J106="","",RANK(J106,H106:J106))</f>
        <v>2</v>
      </c>
      <c r="J107" s="238"/>
      <c r="K107" s="92"/>
      <c r="L107" s="236">
        <f>IF(M106="","",RANK(M106,M106:O106))</f>
        <v>2</v>
      </c>
      <c r="M107" s="237"/>
      <c r="N107" s="237">
        <f>IF(O106="","",RANK(O106,M106:O106))</f>
        <v>1</v>
      </c>
      <c r="O107" s="238"/>
      <c r="P107" s="92"/>
      <c r="Q107" s="236">
        <f>IF(R106="","",RANK(R106,R106:T106))</f>
        <v>2</v>
      </c>
      <c r="R107" s="237"/>
      <c r="S107" s="237">
        <f>IF(T106="","",RANK(T106,R106:T106))</f>
        <v>1</v>
      </c>
      <c r="T107" s="238"/>
      <c r="U107" s="148"/>
      <c r="V107" s="141"/>
      <c r="W107" s="145"/>
      <c r="X107" s="145"/>
      <c r="Y107" s="141"/>
      <c r="Z107" s="141"/>
      <c r="AA107" s="141"/>
      <c r="AB107" s="141"/>
      <c r="AC107" s="141"/>
      <c r="AD107" s="141"/>
      <c r="AE107" s="189"/>
    </row>
    <row r="108" spans="1:31" ht="25.9" customHeight="1">
      <c r="A108" s="181"/>
      <c r="B108" s="180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148"/>
      <c r="V108" s="141"/>
      <c r="W108" s="145"/>
      <c r="X108" s="145"/>
      <c r="Y108" s="141"/>
      <c r="Z108" s="141"/>
      <c r="AA108" s="141"/>
      <c r="AB108" s="141"/>
      <c r="AC108" s="141"/>
      <c r="AD108" s="141"/>
      <c r="AE108" s="189"/>
    </row>
    <row r="109" spans="1:31" ht="19.899999999999999" customHeight="1">
      <c r="A109" s="181"/>
      <c r="B109" s="180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148"/>
      <c r="V109" s="141"/>
      <c r="W109" s="145"/>
      <c r="X109" s="145"/>
      <c r="Y109" s="141"/>
      <c r="Z109" s="141"/>
      <c r="AA109" s="141"/>
      <c r="AB109" s="141"/>
      <c r="AC109" s="141"/>
      <c r="AD109" s="141"/>
      <c r="AE109" s="189"/>
    </row>
    <row r="110" spans="1:31" ht="19.899999999999999" customHeight="1">
      <c r="A110" s="181"/>
      <c r="B110" s="180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148"/>
      <c r="V110" s="141"/>
      <c r="W110" s="145"/>
      <c r="X110" s="145"/>
      <c r="Y110" s="141"/>
      <c r="Z110" s="141"/>
      <c r="AA110" s="141"/>
      <c r="AB110" s="141"/>
      <c r="AC110" s="141"/>
      <c r="AD110" s="141"/>
      <c r="AE110" s="189"/>
    </row>
    <row r="111" spans="1:31" ht="19.899999999999999" customHeight="1">
      <c r="A111" s="181"/>
      <c r="B111" s="180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148"/>
      <c r="V111" s="141"/>
      <c r="W111" s="145"/>
      <c r="X111" s="145"/>
      <c r="Y111" s="141"/>
      <c r="Z111" s="141"/>
      <c r="AA111" s="141"/>
      <c r="AB111" s="141"/>
      <c r="AC111" s="141"/>
      <c r="AD111" s="141"/>
      <c r="AE111" s="189"/>
    </row>
    <row r="112" spans="1:31" ht="19.899999999999999" customHeight="1">
      <c r="A112" s="181"/>
      <c r="B112" s="180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148"/>
      <c r="V112" s="141"/>
      <c r="W112" s="145"/>
      <c r="X112" s="145"/>
      <c r="Y112" s="141"/>
      <c r="Z112" s="141"/>
      <c r="AA112" s="141"/>
      <c r="AB112" s="141"/>
      <c r="AC112" s="141"/>
      <c r="AD112" s="141"/>
      <c r="AE112" s="189"/>
    </row>
    <row r="113" spans="1:31" ht="19.899999999999999" customHeight="1">
      <c r="A113" s="181"/>
      <c r="B113" s="180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148"/>
      <c r="V113" s="141"/>
      <c r="W113" s="145"/>
      <c r="X113" s="145"/>
      <c r="Y113" s="141"/>
      <c r="Z113" s="141"/>
      <c r="AA113" s="141"/>
      <c r="AB113" s="141"/>
      <c r="AC113" s="141"/>
      <c r="AD113" s="141"/>
      <c r="AE113" s="189"/>
    </row>
    <row r="114" spans="1:31" ht="19.899999999999999" customHeight="1">
      <c r="A114" s="181"/>
      <c r="B114" s="180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148"/>
      <c r="V114" s="141"/>
      <c r="W114" s="145"/>
      <c r="X114" s="145"/>
      <c r="Y114" s="141"/>
      <c r="Z114" s="141"/>
      <c r="AA114" s="141"/>
      <c r="AB114" s="141"/>
      <c r="AC114" s="141"/>
      <c r="AD114" s="141"/>
      <c r="AE114" s="189"/>
    </row>
  </sheetData>
  <sheetProtection sheet="1" objects="1" scenarios="1"/>
  <mergeCells count="233">
    <mergeCell ref="B107:C107"/>
    <mergeCell ref="D107:E107"/>
    <mergeCell ref="G107:H107"/>
    <mergeCell ref="I107:J107"/>
    <mergeCell ref="L107:M107"/>
    <mergeCell ref="N107:O107"/>
    <mergeCell ref="Q107:R107"/>
    <mergeCell ref="S107:T107"/>
    <mergeCell ref="B97:C97"/>
    <mergeCell ref="D97:E97"/>
    <mergeCell ref="G97:H97"/>
    <mergeCell ref="I97:J97"/>
    <mergeCell ref="L97:M97"/>
    <mergeCell ref="N97:O97"/>
    <mergeCell ref="Q97:R97"/>
    <mergeCell ref="S97:T97"/>
    <mergeCell ref="A98:A99"/>
    <mergeCell ref="B98:C99"/>
    <mergeCell ref="D98:E99"/>
    <mergeCell ref="G98:H99"/>
    <mergeCell ref="I98:J99"/>
    <mergeCell ref="L98:M99"/>
    <mergeCell ref="N98:O99"/>
    <mergeCell ref="Q98:R99"/>
    <mergeCell ref="S98:T99"/>
    <mergeCell ref="B94:C94"/>
    <mergeCell ref="D94:E94"/>
    <mergeCell ref="G94:H94"/>
    <mergeCell ref="I94:J94"/>
    <mergeCell ref="L94:M94"/>
    <mergeCell ref="N94:O94"/>
    <mergeCell ref="Q94:R94"/>
    <mergeCell ref="S94:T94"/>
    <mergeCell ref="B96:E96"/>
    <mergeCell ref="G96:J96"/>
    <mergeCell ref="L96:O96"/>
    <mergeCell ref="Q96:T96"/>
    <mergeCell ref="B84:C84"/>
    <mergeCell ref="D84:E84"/>
    <mergeCell ref="G84:H84"/>
    <mergeCell ref="I84:J84"/>
    <mergeCell ref="L84:M84"/>
    <mergeCell ref="N84:O84"/>
    <mergeCell ref="Q84:R84"/>
    <mergeCell ref="S84:T84"/>
    <mergeCell ref="A85:A86"/>
    <mergeCell ref="B85:C86"/>
    <mergeCell ref="D85:E86"/>
    <mergeCell ref="G85:H86"/>
    <mergeCell ref="I85:J86"/>
    <mergeCell ref="L85:M86"/>
    <mergeCell ref="N85:O86"/>
    <mergeCell ref="Q85:R86"/>
    <mergeCell ref="S85:T86"/>
    <mergeCell ref="B81:C81"/>
    <mergeCell ref="D81:E81"/>
    <mergeCell ref="G81:H81"/>
    <mergeCell ref="I81:J81"/>
    <mergeCell ref="L81:M81"/>
    <mergeCell ref="N81:O81"/>
    <mergeCell ref="Q81:R81"/>
    <mergeCell ref="S81:T81"/>
    <mergeCell ref="B83:E83"/>
    <mergeCell ref="G83:J83"/>
    <mergeCell ref="L83:O83"/>
    <mergeCell ref="Q83:T83"/>
    <mergeCell ref="B71:C71"/>
    <mergeCell ref="D71:E71"/>
    <mergeCell ref="G71:H71"/>
    <mergeCell ref="I71:J71"/>
    <mergeCell ref="L71:M71"/>
    <mergeCell ref="N71:O71"/>
    <mergeCell ref="Q71:R71"/>
    <mergeCell ref="S71:T71"/>
    <mergeCell ref="A72:A73"/>
    <mergeCell ref="B72:C73"/>
    <mergeCell ref="D72:E73"/>
    <mergeCell ref="G72:H73"/>
    <mergeCell ref="I72:J73"/>
    <mergeCell ref="L72:M73"/>
    <mergeCell ref="N72:O73"/>
    <mergeCell ref="Q72:R73"/>
    <mergeCell ref="S72:T73"/>
    <mergeCell ref="B68:C68"/>
    <mergeCell ref="D68:E68"/>
    <mergeCell ref="G68:H68"/>
    <mergeCell ref="I68:J68"/>
    <mergeCell ref="L68:M68"/>
    <mergeCell ref="N68:O68"/>
    <mergeCell ref="Q68:R68"/>
    <mergeCell ref="S68:T68"/>
    <mergeCell ref="B70:E70"/>
    <mergeCell ref="G70:J70"/>
    <mergeCell ref="L70:O70"/>
    <mergeCell ref="Q70:T70"/>
    <mergeCell ref="B58:C58"/>
    <mergeCell ref="D58:E58"/>
    <mergeCell ref="G58:H58"/>
    <mergeCell ref="I58:J58"/>
    <mergeCell ref="L58:M58"/>
    <mergeCell ref="N58:O58"/>
    <mergeCell ref="Q58:R58"/>
    <mergeCell ref="S58:T58"/>
    <mergeCell ref="A59:A60"/>
    <mergeCell ref="B59:C60"/>
    <mergeCell ref="D59:E60"/>
    <mergeCell ref="G59:H60"/>
    <mergeCell ref="I59:J60"/>
    <mergeCell ref="L59:M60"/>
    <mergeCell ref="N59:O60"/>
    <mergeCell ref="Q59:R60"/>
    <mergeCell ref="S59:T60"/>
    <mergeCell ref="B55:C55"/>
    <mergeCell ref="D55:E55"/>
    <mergeCell ref="G55:H55"/>
    <mergeCell ref="I55:J55"/>
    <mergeCell ref="L55:M55"/>
    <mergeCell ref="N55:O55"/>
    <mergeCell ref="Q55:R55"/>
    <mergeCell ref="S55:T55"/>
    <mergeCell ref="B57:E57"/>
    <mergeCell ref="G57:J57"/>
    <mergeCell ref="L57:O57"/>
    <mergeCell ref="Q57:T57"/>
    <mergeCell ref="B45:C45"/>
    <mergeCell ref="D45:E45"/>
    <mergeCell ref="G45:H45"/>
    <mergeCell ref="I45:J45"/>
    <mergeCell ref="L45:M45"/>
    <mergeCell ref="N45:O45"/>
    <mergeCell ref="Q45:R45"/>
    <mergeCell ref="S45:T45"/>
    <mergeCell ref="A46:A47"/>
    <mergeCell ref="B46:C47"/>
    <mergeCell ref="D46:E47"/>
    <mergeCell ref="G46:H47"/>
    <mergeCell ref="I46:J47"/>
    <mergeCell ref="L46:M47"/>
    <mergeCell ref="N46:O47"/>
    <mergeCell ref="Q46:R47"/>
    <mergeCell ref="S46:T47"/>
    <mergeCell ref="B42:C42"/>
    <mergeCell ref="D42:E42"/>
    <mergeCell ref="G42:H42"/>
    <mergeCell ref="I42:J42"/>
    <mergeCell ref="L42:M42"/>
    <mergeCell ref="N42:O42"/>
    <mergeCell ref="Q42:R42"/>
    <mergeCell ref="S42:T42"/>
    <mergeCell ref="B44:E44"/>
    <mergeCell ref="G44:J44"/>
    <mergeCell ref="L44:O44"/>
    <mergeCell ref="Q44:T44"/>
    <mergeCell ref="B32:C32"/>
    <mergeCell ref="D32:E32"/>
    <mergeCell ref="G32:H32"/>
    <mergeCell ref="I32:J32"/>
    <mergeCell ref="L32:M32"/>
    <mergeCell ref="N32:O32"/>
    <mergeCell ref="Q32:R32"/>
    <mergeCell ref="S32:T32"/>
    <mergeCell ref="A33:A34"/>
    <mergeCell ref="B33:C34"/>
    <mergeCell ref="D33:E34"/>
    <mergeCell ref="G33:H34"/>
    <mergeCell ref="I33:J34"/>
    <mergeCell ref="L33:M34"/>
    <mergeCell ref="N33:O34"/>
    <mergeCell ref="Q33:R34"/>
    <mergeCell ref="S33:T34"/>
    <mergeCell ref="B29:C29"/>
    <mergeCell ref="D29:E29"/>
    <mergeCell ref="G29:H29"/>
    <mergeCell ref="I29:J29"/>
    <mergeCell ref="L29:M29"/>
    <mergeCell ref="N29:O29"/>
    <mergeCell ref="Q29:R29"/>
    <mergeCell ref="S29:T29"/>
    <mergeCell ref="B31:E31"/>
    <mergeCell ref="G31:J31"/>
    <mergeCell ref="L31:O31"/>
    <mergeCell ref="Q31:T31"/>
    <mergeCell ref="B19:C19"/>
    <mergeCell ref="D19:E19"/>
    <mergeCell ref="G19:H19"/>
    <mergeCell ref="I19:J19"/>
    <mergeCell ref="L19:M19"/>
    <mergeCell ref="N19:O19"/>
    <mergeCell ref="Q19:R19"/>
    <mergeCell ref="S19:T19"/>
    <mergeCell ref="A20:A21"/>
    <mergeCell ref="B20:C21"/>
    <mergeCell ref="D20:E21"/>
    <mergeCell ref="G20:H21"/>
    <mergeCell ref="I20:J21"/>
    <mergeCell ref="L20:M21"/>
    <mergeCell ref="N20:O21"/>
    <mergeCell ref="Q20:R21"/>
    <mergeCell ref="S20:T21"/>
    <mergeCell ref="B16:C16"/>
    <mergeCell ref="D16:E16"/>
    <mergeCell ref="G16:H16"/>
    <mergeCell ref="I16:J16"/>
    <mergeCell ref="L16:M16"/>
    <mergeCell ref="N16:O16"/>
    <mergeCell ref="Q16:R16"/>
    <mergeCell ref="S16:T16"/>
    <mergeCell ref="B18:E18"/>
    <mergeCell ref="G18:J18"/>
    <mergeCell ref="L18:O18"/>
    <mergeCell ref="Q18:T18"/>
    <mergeCell ref="A7:A8"/>
    <mergeCell ref="B7:C8"/>
    <mergeCell ref="D7:E8"/>
    <mergeCell ref="G7:H8"/>
    <mergeCell ref="I7:J8"/>
    <mergeCell ref="L7:M8"/>
    <mergeCell ref="N7:O8"/>
    <mergeCell ref="Q7:R8"/>
    <mergeCell ref="S7:T8"/>
    <mergeCell ref="A2:T2"/>
    <mergeCell ref="B5:E5"/>
    <mergeCell ref="G5:J5"/>
    <mergeCell ref="L5:O5"/>
    <mergeCell ref="Q5:T5"/>
    <mergeCell ref="B6:C6"/>
    <mergeCell ref="D6:E6"/>
    <mergeCell ref="G6:H6"/>
    <mergeCell ref="I6:J6"/>
    <mergeCell ref="L6:M6"/>
    <mergeCell ref="N6:O6"/>
    <mergeCell ref="Q6:R6"/>
    <mergeCell ref="S6:T6"/>
  </mergeCells>
  <phoneticPr fontId="2"/>
  <printOptions horizontalCentered="1"/>
  <pageMargins left="0" right="0" top="0.59055118110236227" bottom="0" header="0.31496062992125984" footer="0.31496062992125984"/>
  <pageSetup paperSize="9" scale="78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AQ114"/>
  <sheetViews>
    <sheetView showGridLines="0" showRowColHeaders="0" zoomScale="110" zoomScaleNormal="110" workbookViewId="0">
      <selection activeCell="L41" sqref="L41"/>
    </sheetView>
  </sheetViews>
  <sheetFormatPr defaultColWidth="8.75" defaultRowHeight="19.899999999999999" customHeight="1"/>
  <cols>
    <col min="1" max="1" width="17.75" style="1" customWidth="1"/>
    <col min="2" max="2" width="6.25" style="2" customWidth="1"/>
    <col min="3" max="3" width="11.125" style="3" customWidth="1"/>
    <col min="4" max="4" width="7.25" style="3" customWidth="1"/>
    <col min="5" max="5" width="11.125" style="3" customWidth="1"/>
    <col min="6" max="6" width="3" style="3" customWidth="1"/>
    <col min="7" max="7" width="6.25" style="3" customWidth="1"/>
    <col min="8" max="8" width="11.125" style="3" customWidth="1"/>
    <col min="9" max="9" width="7.25" style="3" customWidth="1"/>
    <col min="10" max="10" width="11.125" style="3" customWidth="1"/>
    <col min="11" max="11" width="3" style="3" customWidth="1"/>
    <col min="12" max="12" width="6.25" style="3" customWidth="1"/>
    <col min="13" max="13" width="11.125" style="3" customWidth="1"/>
    <col min="14" max="14" width="7.25" style="3" customWidth="1"/>
    <col min="15" max="15" width="11.125" style="3" customWidth="1"/>
    <col min="16" max="16" width="3" style="3" customWidth="1"/>
    <col min="17" max="17" width="6.25" style="3" customWidth="1"/>
    <col min="18" max="18" width="11.125" style="3" customWidth="1"/>
    <col min="19" max="19" width="7.25" style="3" customWidth="1"/>
    <col min="20" max="20" width="11.125" style="3" customWidth="1"/>
    <col min="21" max="21" width="21.25" style="4" customWidth="1"/>
    <col min="22" max="22" width="8.75" style="5"/>
    <col min="23" max="23" width="39.625" style="6" customWidth="1"/>
    <col min="24" max="24" width="1.875" style="6" customWidth="1"/>
    <col min="25" max="26" width="6.625" style="5" customWidth="1"/>
    <col min="27" max="27" width="37.625" style="5" customWidth="1"/>
    <col min="28" max="30" width="6.625" style="5" customWidth="1"/>
    <col min="31" max="31" width="15.625" style="7" customWidth="1"/>
    <col min="32" max="32" width="6.625" style="7" customWidth="1"/>
    <col min="33" max="34" width="6.625" style="5" customWidth="1"/>
    <col min="35" max="35" width="15.625" style="7" customWidth="1"/>
    <col min="36" max="36" width="6.625" style="7" customWidth="1"/>
    <col min="37" max="38" width="6.625" style="5" customWidth="1"/>
    <col min="39" max="39" width="15.625" style="7" customWidth="1"/>
    <col min="40" max="16384" width="8.75" style="4"/>
  </cols>
  <sheetData>
    <row r="1" spans="1:43" ht="10.15" customHeight="1">
      <c r="A1" s="181"/>
      <c r="B1" s="180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148"/>
      <c r="V1" s="141"/>
      <c r="W1" s="145"/>
      <c r="X1" s="145"/>
      <c r="Y1" s="141"/>
      <c r="Z1" s="141"/>
      <c r="AA1" s="141"/>
      <c r="AB1" s="141"/>
      <c r="AC1" s="141"/>
      <c r="AD1" s="141"/>
      <c r="AE1" s="189"/>
    </row>
    <row r="2" spans="1:43" ht="30.6" customHeight="1">
      <c r="A2" s="223" t="s">
        <v>231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148"/>
      <c r="V2" s="141"/>
      <c r="W2" s="145"/>
      <c r="X2" s="145"/>
      <c r="Y2" s="141"/>
      <c r="Z2" s="141"/>
      <c r="AA2" s="141"/>
      <c r="AB2" s="141"/>
      <c r="AC2" s="141"/>
      <c r="AD2" s="141"/>
      <c r="AE2" s="189"/>
    </row>
    <row r="3" spans="1:43" ht="33.6" customHeight="1">
      <c r="A3" s="179"/>
      <c r="B3" s="180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148"/>
      <c r="V3" s="141"/>
      <c r="W3" s="145"/>
      <c r="X3" s="145"/>
      <c r="Y3" s="141"/>
      <c r="Z3" s="141"/>
      <c r="AA3" s="141"/>
      <c r="AB3" s="141"/>
      <c r="AC3" s="141"/>
      <c r="AD3" s="141"/>
      <c r="AE3" s="189"/>
      <c r="AH3" s="8"/>
    </row>
    <row r="4" spans="1:43" ht="5.45" customHeight="1" thickBot="1">
      <c r="A4" s="181"/>
      <c r="B4" s="180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148"/>
      <c r="V4" s="141"/>
      <c r="W4" s="145"/>
      <c r="X4" s="145"/>
      <c r="Y4" s="141"/>
      <c r="Z4" s="141"/>
      <c r="AA4" s="141"/>
      <c r="AB4" s="141"/>
      <c r="AC4" s="141"/>
      <c r="AD4" s="141"/>
      <c r="AE4" s="189"/>
    </row>
    <row r="5" spans="1:43" s="5" customFormat="1" ht="25.9" customHeight="1" thickBot="1">
      <c r="A5" s="182" t="s">
        <v>0</v>
      </c>
      <c r="B5" s="224" t="s">
        <v>1</v>
      </c>
      <c r="C5" s="225"/>
      <c r="D5" s="225"/>
      <c r="E5" s="226"/>
      <c r="F5" s="141"/>
      <c r="G5" s="224" t="s">
        <v>2</v>
      </c>
      <c r="H5" s="225"/>
      <c r="I5" s="225"/>
      <c r="J5" s="226"/>
      <c r="K5" s="141"/>
      <c r="L5" s="224" t="s">
        <v>3</v>
      </c>
      <c r="M5" s="225"/>
      <c r="N5" s="225"/>
      <c r="O5" s="226"/>
      <c r="P5" s="141"/>
      <c r="Q5" s="224" t="s">
        <v>4</v>
      </c>
      <c r="R5" s="225"/>
      <c r="S5" s="225"/>
      <c r="T5" s="226"/>
      <c r="U5" s="141"/>
      <c r="V5" s="141"/>
      <c r="W5" s="145"/>
      <c r="X5" s="145"/>
      <c r="Y5" s="141"/>
      <c r="Z5" s="141"/>
      <c r="AA5" s="141"/>
      <c r="AB5" s="141"/>
      <c r="AC5" s="141"/>
      <c r="AD5" s="141"/>
      <c r="AE5" s="141"/>
    </row>
    <row r="6" spans="1:43" s="9" customFormat="1" ht="25.9" customHeight="1">
      <c r="A6" s="184" t="s">
        <v>5</v>
      </c>
      <c r="B6" s="227" t="s">
        <v>215</v>
      </c>
      <c r="C6" s="228"/>
      <c r="D6" s="229" t="s">
        <v>216</v>
      </c>
      <c r="E6" s="230"/>
      <c r="F6" s="92"/>
      <c r="G6" s="227" t="s">
        <v>219</v>
      </c>
      <c r="H6" s="228"/>
      <c r="I6" s="229" t="s">
        <v>220</v>
      </c>
      <c r="J6" s="230"/>
      <c r="K6" s="92"/>
      <c r="L6" s="227" t="s">
        <v>221</v>
      </c>
      <c r="M6" s="228"/>
      <c r="N6" s="229" t="s">
        <v>222</v>
      </c>
      <c r="O6" s="230"/>
      <c r="P6" s="92"/>
      <c r="Q6" s="227" t="s">
        <v>223</v>
      </c>
      <c r="R6" s="228"/>
      <c r="S6" s="229" t="s">
        <v>224</v>
      </c>
      <c r="T6" s="230"/>
      <c r="U6" s="183"/>
      <c r="V6" s="10" t="s">
        <v>14</v>
      </c>
      <c r="W6" s="11"/>
      <c r="X6" s="192"/>
      <c r="Y6" s="193" t="s">
        <v>15</v>
      </c>
      <c r="Z6" s="194"/>
      <c r="AA6" s="195"/>
      <c r="AB6" s="145"/>
      <c r="AC6" s="183"/>
      <c r="AD6" s="183"/>
      <c r="AE6" s="183"/>
      <c r="AF6" s="6"/>
      <c r="AJ6" s="12"/>
      <c r="AO6" s="13"/>
      <c r="AP6" s="13"/>
      <c r="AQ6" s="13"/>
    </row>
    <row r="7" spans="1:43" s="9" customFormat="1" ht="25.9" customHeight="1">
      <c r="A7" s="231" t="s">
        <v>16</v>
      </c>
      <c r="B7" s="232" t="str">
        <f>W17</f>
        <v>La vie enRose いち</v>
      </c>
      <c r="C7" s="233"/>
      <c r="D7" s="234" t="str">
        <f>W12</f>
        <v>La vie enRose に</v>
      </c>
      <c r="E7" s="235"/>
      <c r="F7" s="92"/>
      <c r="G7" s="232" t="str">
        <f>W16</f>
        <v>KOGIホワイト</v>
      </c>
      <c r="H7" s="233"/>
      <c r="I7" s="234" t="str">
        <f>W13</f>
        <v>ＵＦＣ</v>
      </c>
      <c r="J7" s="235"/>
      <c r="K7" s="92"/>
      <c r="L7" s="232" t="str">
        <f>W18</f>
        <v>ゆたぽんＡ</v>
      </c>
      <c r="M7" s="233"/>
      <c r="N7" s="234" t="str">
        <f>W11</f>
        <v>星が丘FBC壱</v>
      </c>
      <c r="O7" s="235"/>
      <c r="P7" s="92"/>
      <c r="Q7" s="232" t="str">
        <f>W15</f>
        <v>健康まにあＺ</v>
      </c>
      <c r="R7" s="233"/>
      <c r="S7" s="234" t="str">
        <f>W14</f>
        <v>相模原大野台</v>
      </c>
      <c r="T7" s="235"/>
      <c r="U7" s="183"/>
      <c r="V7" s="14">
        <v>17</v>
      </c>
      <c r="W7" s="176" t="str">
        <f>オープン1部予選!AA18</f>
        <v>スマイル</v>
      </c>
      <c r="X7" s="192"/>
      <c r="Y7" s="14">
        <v>11</v>
      </c>
      <c r="Z7" s="169">
        <f>B16</f>
        <v>2</v>
      </c>
      <c r="AA7" s="15" t="str">
        <f>W17</f>
        <v>La vie enRose いち</v>
      </c>
      <c r="AB7" s="190"/>
      <c r="AC7" s="183"/>
      <c r="AD7" s="183"/>
      <c r="AE7" s="183"/>
      <c r="AF7" s="12"/>
      <c r="AJ7" s="12"/>
    </row>
    <row r="8" spans="1:43" ht="25.9" customHeight="1">
      <c r="A8" s="231"/>
      <c r="B8" s="232"/>
      <c r="C8" s="233"/>
      <c r="D8" s="234"/>
      <c r="E8" s="235"/>
      <c r="F8" s="92"/>
      <c r="G8" s="232"/>
      <c r="H8" s="233"/>
      <c r="I8" s="234"/>
      <c r="J8" s="235"/>
      <c r="K8" s="92"/>
      <c r="L8" s="232"/>
      <c r="M8" s="233"/>
      <c r="N8" s="234"/>
      <c r="O8" s="235"/>
      <c r="P8" s="92"/>
      <c r="Q8" s="232"/>
      <c r="R8" s="233"/>
      <c r="S8" s="234"/>
      <c r="T8" s="235"/>
      <c r="U8" s="148"/>
      <c r="V8" s="16">
        <v>18</v>
      </c>
      <c r="W8" s="177" t="str">
        <f>オープン1部予選!AA19</f>
        <v>あまぞねす</v>
      </c>
      <c r="X8" s="145"/>
      <c r="Y8" s="16">
        <v>6</v>
      </c>
      <c r="Z8" s="5">
        <f>D16</f>
        <v>1</v>
      </c>
      <c r="AA8" s="17" t="str">
        <f>W12</f>
        <v>La vie enRose に</v>
      </c>
      <c r="AB8" s="141"/>
      <c r="AC8" s="141"/>
      <c r="AD8" s="141"/>
      <c r="AE8" s="189"/>
    </row>
    <row r="9" spans="1:43" ht="25.9" customHeight="1">
      <c r="A9" s="185" t="s">
        <v>17</v>
      </c>
      <c r="B9" s="18" t="str">
        <f>IF(C9="","",IF(C9&gt;E9,"○",IF(C9&lt;E9,"×","△")))</f>
        <v>○</v>
      </c>
      <c r="C9" s="172">
        <v>10</v>
      </c>
      <c r="D9" s="19" t="str">
        <f>IF(E9="","",IF(E9&gt;C9,"○",IF(E9&lt;C9,"×","△")))</f>
        <v>×</v>
      </c>
      <c r="E9" s="173">
        <v>8</v>
      </c>
      <c r="F9" s="92"/>
      <c r="G9" s="18" t="str">
        <f>IF(H9="","",IF(H9&gt;J9,"○",IF(H9&lt;J9,"×","△")))</f>
        <v>×</v>
      </c>
      <c r="H9" s="172">
        <v>6</v>
      </c>
      <c r="I9" s="19" t="str">
        <f>IF(J9="","",IF(J9&gt;H9,"○",IF(J9&lt;H9,"×","△")))</f>
        <v>○</v>
      </c>
      <c r="J9" s="173">
        <v>8</v>
      </c>
      <c r="K9" s="92"/>
      <c r="L9" s="18" t="str">
        <f>IF(M9="","",IF(M9&gt;O9,"○",IF(M9&lt;O9,"×","△")))</f>
        <v>×</v>
      </c>
      <c r="M9" s="172">
        <v>5</v>
      </c>
      <c r="N9" s="19" t="str">
        <f>IF(O9="","",IF(O9&gt;M9,"○",IF(O9&lt;M9,"×","△")))</f>
        <v>○</v>
      </c>
      <c r="O9" s="173">
        <v>11</v>
      </c>
      <c r="P9" s="92"/>
      <c r="Q9" s="18" t="str">
        <f>IF(R9="","",IF(R9&gt;T9,"○",IF(R9&lt;T9,"×","△")))</f>
        <v>○</v>
      </c>
      <c r="R9" s="172">
        <v>8</v>
      </c>
      <c r="S9" s="19" t="str">
        <f>IF(T9="","",IF(T9&gt;R9,"○",IF(T9&lt;R9,"×","△")))</f>
        <v>×</v>
      </c>
      <c r="T9" s="173">
        <v>7</v>
      </c>
      <c r="U9" s="148"/>
      <c r="V9" s="14">
        <v>19</v>
      </c>
      <c r="W9" s="177" t="str">
        <f>オープン1部予選!AA20</f>
        <v>Shima-ji (しまぁーじ)</v>
      </c>
      <c r="X9" s="145"/>
      <c r="Y9" s="16">
        <v>10</v>
      </c>
      <c r="Z9" s="5">
        <f>G16</f>
        <v>2</v>
      </c>
      <c r="AA9" s="17" t="str">
        <f>W16</f>
        <v>KOGIホワイト</v>
      </c>
      <c r="AB9" s="141"/>
      <c r="AC9" s="141"/>
      <c r="AD9" s="141"/>
      <c r="AE9" s="189"/>
    </row>
    <row r="10" spans="1:43" ht="25.9" customHeight="1">
      <c r="A10" s="185" t="s">
        <v>18</v>
      </c>
      <c r="B10" s="18" t="str">
        <f>IF(C10="","",IF(C10&gt;E10,"○",IF(C10&lt;E10,"×","△")))</f>
        <v>×</v>
      </c>
      <c r="C10" s="172">
        <v>6</v>
      </c>
      <c r="D10" s="19" t="str">
        <f>IF(E10="","",IF(E10&gt;C10,"○",IF(E10&lt;C10,"×","△")))</f>
        <v>○</v>
      </c>
      <c r="E10" s="173">
        <v>11</v>
      </c>
      <c r="F10" s="92"/>
      <c r="G10" s="18" t="str">
        <f>IF(H10="","",IF(H10&gt;J10,"○",IF(H10&lt;J10,"×","△")))</f>
        <v>×</v>
      </c>
      <c r="H10" s="172">
        <v>8</v>
      </c>
      <c r="I10" s="19" t="str">
        <f>IF(J10="","",IF(J10&gt;H10,"○",IF(J10&lt;H10,"×","△")))</f>
        <v>○</v>
      </c>
      <c r="J10" s="173">
        <v>12</v>
      </c>
      <c r="K10" s="92"/>
      <c r="L10" s="18" t="str">
        <f>IF(M10="","",IF(M10&gt;O10,"○",IF(M10&lt;O10,"×","△")))</f>
        <v>×</v>
      </c>
      <c r="M10" s="172">
        <v>6</v>
      </c>
      <c r="N10" s="19" t="str">
        <f>IF(O10="","",IF(O10&gt;M10,"○",IF(O10&lt;M10,"×","△")))</f>
        <v>○</v>
      </c>
      <c r="O10" s="173">
        <v>8</v>
      </c>
      <c r="P10" s="92"/>
      <c r="Q10" s="18" t="str">
        <f>IF(R10="","",IF(R10&gt;T10,"○",IF(R10&lt;T10,"×","△")))</f>
        <v>×</v>
      </c>
      <c r="R10" s="172">
        <v>8</v>
      </c>
      <c r="S10" s="19" t="str">
        <f>IF(T10="","",IF(T10&gt;R10,"○",IF(T10&lt;R10,"×","△")))</f>
        <v>○</v>
      </c>
      <c r="T10" s="173">
        <v>10</v>
      </c>
      <c r="U10" s="148"/>
      <c r="V10" s="16">
        <v>20</v>
      </c>
      <c r="W10" s="177" t="str">
        <f>オープン1部予選!AA21</f>
        <v>M−BLOOD</v>
      </c>
      <c r="X10" s="145"/>
      <c r="Y10" s="16">
        <v>7</v>
      </c>
      <c r="Z10" s="5">
        <f>I16</f>
        <v>1</v>
      </c>
      <c r="AA10" s="17" t="str">
        <f>W13</f>
        <v>ＵＦＣ</v>
      </c>
      <c r="AB10" s="141"/>
      <c r="AC10" s="141"/>
      <c r="AD10" s="141"/>
      <c r="AE10" s="189"/>
    </row>
    <row r="11" spans="1:43" ht="25.9" customHeight="1">
      <c r="A11" s="186" t="s">
        <v>19</v>
      </c>
      <c r="B11" s="20">
        <f>COUNTIF(B9:B10,"○")</f>
        <v>1</v>
      </c>
      <c r="C11" s="21">
        <f>B11*2</f>
        <v>2</v>
      </c>
      <c r="D11" s="21">
        <f>COUNTIF(D9:D10,"○")</f>
        <v>1</v>
      </c>
      <c r="E11" s="22">
        <f>D11*2</f>
        <v>2</v>
      </c>
      <c r="F11" s="196"/>
      <c r="G11" s="20">
        <f>COUNTIF(G9:G10,"○")</f>
        <v>0</v>
      </c>
      <c r="H11" s="21">
        <f>G11*2</f>
        <v>0</v>
      </c>
      <c r="I11" s="21">
        <f>COUNTIF(I9:I10,"○")</f>
        <v>2</v>
      </c>
      <c r="J11" s="22">
        <f>I11*2</f>
        <v>4</v>
      </c>
      <c r="K11" s="196"/>
      <c r="L11" s="20">
        <f>COUNTIF(L9:L10,"○")</f>
        <v>0</v>
      </c>
      <c r="M11" s="21">
        <f>L11*2</f>
        <v>0</v>
      </c>
      <c r="N11" s="21">
        <f>COUNTIF(N9:N10,"○")</f>
        <v>2</v>
      </c>
      <c r="O11" s="22">
        <f>N11*2</f>
        <v>4</v>
      </c>
      <c r="P11" s="196"/>
      <c r="Q11" s="20">
        <f>COUNTIF(Q9:Q10,"○")</f>
        <v>1</v>
      </c>
      <c r="R11" s="21">
        <f>Q11*2</f>
        <v>2</v>
      </c>
      <c r="S11" s="21">
        <f>COUNTIF(S9:S10,"○")</f>
        <v>1</v>
      </c>
      <c r="T11" s="22">
        <f>S11*2</f>
        <v>2</v>
      </c>
      <c r="U11" s="148"/>
      <c r="V11" s="14">
        <v>21</v>
      </c>
      <c r="W11" s="177" t="str">
        <f>オープン1部予選!AA22</f>
        <v>星が丘FBC壱</v>
      </c>
      <c r="X11" s="145"/>
      <c r="Y11" s="16">
        <v>12</v>
      </c>
      <c r="Z11" s="5">
        <f>L16</f>
        <v>2</v>
      </c>
      <c r="AA11" s="17" t="str">
        <f>W18</f>
        <v>ゆたぽんＡ</v>
      </c>
      <c r="AB11" s="141"/>
      <c r="AC11" s="141"/>
      <c r="AD11" s="141"/>
      <c r="AE11" s="189"/>
    </row>
    <row r="12" spans="1:43" ht="25.9" customHeight="1">
      <c r="A12" s="185" t="s">
        <v>20</v>
      </c>
      <c r="B12" s="18">
        <f>COUNTIF(B9:B10,"△")</f>
        <v>0</v>
      </c>
      <c r="C12" s="19">
        <f>B12*1</f>
        <v>0</v>
      </c>
      <c r="D12" s="19">
        <f>COUNTIF(D9:D10,"△")</f>
        <v>0</v>
      </c>
      <c r="E12" s="23">
        <f>D12*1</f>
        <v>0</v>
      </c>
      <c r="F12" s="197"/>
      <c r="G12" s="18">
        <f>COUNTIF(G9:G10,"△")</f>
        <v>0</v>
      </c>
      <c r="H12" s="19">
        <f>G12*1</f>
        <v>0</v>
      </c>
      <c r="I12" s="19">
        <f>COUNTIF(I9:I10,"△")</f>
        <v>0</v>
      </c>
      <c r="J12" s="23">
        <f>I12*1</f>
        <v>0</v>
      </c>
      <c r="K12" s="197"/>
      <c r="L12" s="18">
        <f>COUNTIF(L9:L10,"△")</f>
        <v>0</v>
      </c>
      <c r="M12" s="19">
        <f>L12*1</f>
        <v>0</v>
      </c>
      <c r="N12" s="19">
        <f>COUNTIF(N9:N10,"△")</f>
        <v>0</v>
      </c>
      <c r="O12" s="23">
        <f>N12*1</f>
        <v>0</v>
      </c>
      <c r="P12" s="197"/>
      <c r="Q12" s="18">
        <f>COUNTIF(Q9:Q10,"△")</f>
        <v>0</v>
      </c>
      <c r="R12" s="19">
        <f>Q12*1</f>
        <v>0</v>
      </c>
      <c r="S12" s="19">
        <f>COUNTIF(S9:S10,"△")</f>
        <v>0</v>
      </c>
      <c r="T12" s="23">
        <f>S12*1</f>
        <v>0</v>
      </c>
      <c r="U12" s="148"/>
      <c r="V12" s="16">
        <v>22</v>
      </c>
      <c r="W12" s="177" t="str">
        <f>オープン1部予選!AA23</f>
        <v>La vie enRose に</v>
      </c>
      <c r="X12" s="145"/>
      <c r="Y12" s="16">
        <v>5</v>
      </c>
      <c r="Z12" s="5">
        <f>N16</f>
        <v>1</v>
      </c>
      <c r="AA12" s="17" t="str">
        <f>W11</f>
        <v>星が丘FBC壱</v>
      </c>
      <c r="AB12" s="141"/>
      <c r="AC12" s="141"/>
      <c r="AD12" s="141"/>
      <c r="AE12" s="189"/>
    </row>
    <row r="13" spans="1:43" ht="25.9" customHeight="1">
      <c r="A13" s="185" t="s">
        <v>21</v>
      </c>
      <c r="B13" s="18">
        <f>C9+C10</f>
        <v>16</v>
      </c>
      <c r="C13" s="24">
        <f>IF(B13&gt;D13,2,0)</f>
        <v>0</v>
      </c>
      <c r="D13" s="19">
        <f>E9+E10</f>
        <v>19</v>
      </c>
      <c r="E13" s="23">
        <f>IF(D13&gt;B13,2,0)</f>
        <v>2</v>
      </c>
      <c r="F13" s="197"/>
      <c r="G13" s="18">
        <f>H9+H10</f>
        <v>14</v>
      </c>
      <c r="H13" s="24">
        <f>IF(G13&gt;I13,2,0)</f>
        <v>0</v>
      </c>
      <c r="I13" s="19">
        <f>J9+J10</f>
        <v>20</v>
      </c>
      <c r="J13" s="23">
        <f>IF(I13&gt;G13,2,0)</f>
        <v>2</v>
      </c>
      <c r="K13" s="197"/>
      <c r="L13" s="18">
        <f>M9+M10</f>
        <v>11</v>
      </c>
      <c r="M13" s="24">
        <f>IF(L13&gt;N13,2,0)</f>
        <v>0</v>
      </c>
      <c r="N13" s="19">
        <f>O9+O10</f>
        <v>19</v>
      </c>
      <c r="O13" s="23">
        <f>IF(N13&gt;L13,2,0)</f>
        <v>2</v>
      </c>
      <c r="P13" s="197"/>
      <c r="Q13" s="18">
        <f>R9+R10</f>
        <v>16</v>
      </c>
      <c r="R13" s="24">
        <f>IF(Q13&gt;S13,2,0)</f>
        <v>0</v>
      </c>
      <c r="S13" s="19">
        <f>T9+T10</f>
        <v>17</v>
      </c>
      <c r="T13" s="23">
        <f>IF(S13&gt;Q13,2,0)</f>
        <v>2</v>
      </c>
      <c r="U13" s="148"/>
      <c r="V13" s="14">
        <v>23</v>
      </c>
      <c r="W13" s="177" t="str">
        <f>オープン1部予選!AA24</f>
        <v>ＵＦＣ</v>
      </c>
      <c r="X13" s="145"/>
      <c r="Y13" s="16">
        <v>9</v>
      </c>
      <c r="Z13" s="5">
        <f>Q16</f>
        <v>2</v>
      </c>
      <c r="AA13" s="17" t="str">
        <f>W15</f>
        <v>健康まにあＺ</v>
      </c>
      <c r="AB13" s="141"/>
      <c r="AC13" s="141"/>
      <c r="AD13" s="141"/>
      <c r="AE13" s="189"/>
    </row>
    <row r="14" spans="1:43" ht="25.9" customHeight="1">
      <c r="A14" s="185" t="s">
        <v>22</v>
      </c>
      <c r="B14" s="175"/>
      <c r="C14" s="24">
        <f>B14</f>
        <v>0</v>
      </c>
      <c r="D14" s="174"/>
      <c r="E14" s="25">
        <f>D14</f>
        <v>0</v>
      </c>
      <c r="F14" s="197"/>
      <c r="G14" s="175"/>
      <c r="H14" s="24">
        <f>G14</f>
        <v>0</v>
      </c>
      <c r="I14" s="174"/>
      <c r="J14" s="25">
        <f>I14</f>
        <v>0</v>
      </c>
      <c r="K14" s="197"/>
      <c r="L14" s="175"/>
      <c r="M14" s="24">
        <f>L14</f>
        <v>0</v>
      </c>
      <c r="N14" s="174"/>
      <c r="O14" s="25">
        <f>N14</f>
        <v>0</v>
      </c>
      <c r="P14" s="197"/>
      <c r="Q14" s="175"/>
      <c r="R14" s="24">
        <f>Q14</f>
        <v>0</v>
      </c>
      <c r="S14" s="174"/>
      <c r="T14" s="25">
        <f>S14</f>
        <v>0</v>
      </c>
      <c r="U14" s="148"/>
      <c r="V14" s="16">
        <v>24</v>
      </c>
      <c r="W14" s="177" t="str">
        <f>オープン1部予選!AA25</f>
        <v>相模原大野台</v>
      </c>
      <c r="X14" s="145"/>
      <c r="Y14" s="16">
        <v>8</v>
      </c>
      <c r="Z14" s="5">
        <f>S16</f>
        <v>1</v>
      </c>
      <c r="AA14" s="17" t="str">
        <f>W14</f>
        <v>相模原大野台</v>
      </c>
      <c r="AB14" s="141"/>
      <c r="AC14" s="141"/>
      <c r="AD14" s="141"/>
      <c r="AE14" s="189"/>
    </row>
    <row r="15" spans="1:43" ht="25.9" customHeight="1">
      <c r="A15" s="185" t="s">
        <v>23</v>
      </c>
      <c r="B15" s="26"/>
      <c r="C15" s="19">
        <f>IF(C9="","",SUM(C11:C14))</f>
        <v>2</v>
      </c>
      <c r="D15" s="27"/>
      <c r="E15" s="23">
        <f>IF(E9="","",SUM(E11:E14))</f>
        <v>4</v>
      </c>
      <c r="F15" s="197"/>
      <c r="G15" s="26"/>
      <c r="H15" s="19">
        <f>IF(H9="","",SUM(H11:H14))</f>
        <v>0</v>
      </c>
      <c r="I15" s="27"/>
      <c r="J15" s="23">
        <f>IF(J9="","",SUM(J11:J14))</f>
        <v>6</v>
      </c>
      <c r="K15" s="197"/>
      <c r="L15" s="26"/>
      <c r="M15" s="19">
        <f>IF(M9="","",SUM(M11:M14))</f>
        <v>0</v>
      </c>
      <c r="N15" s="27"/>
      <c r="O15" s="23">
        <f>IF(O9="","",SUM(O11:O14))</f>
        <v>6</v>
      </c>
      <c r="P15" s="197"/>
      <c r="Q15" s="26"/>
      <c r="R15" s="19">
        <f>IF(R9="","",SUM(R11:R14))</f>
        <v>2</v>
      </c>
      <c r="S15" s="27"/>
      <c r="T15" s="23">
        <f>IF(T9="","",SUM(T11:T14))</f>
        <v>4</v>
      </c>
      <c r="U15" s="148"/>
      <c r="V15" s="14">
        <v>25</v>
      </c>
      <c r="W15" s="177" t="str">
        <f>オープン1部予選!AA26</f>
        <v>健康まにあＺ</v>
      </c>
      <c r="X15" s="145"/>
      <c r="Y15" s="16">
        <v>14</v>
      </c>
      <c r="Z15" s="5">
        <f>B29</f>
        <v>2</v>
      </c>
      <c r="AA15" s="17" t="str">
        <f>W20</f>
        <v>Vient &amp;Nexus</v>
      </c>
      <c r="AB15" s="141"/>
      <c r="AC15" s="141"/>
      <c r="AD15" s="141"/>
      <c r="AE15" s="189"/>
    </row>
    <row r="16" spans="1:43" ht="25.9" customHeight="1" thickBot="1">
      <c r="A16" s="187" t="s">
        <v>24</v>
      </c>
      <c r="B16" s="236">
        <f>IF(C15="","",RANK(C15,C15:E15))</f>
        <v>2</v>
      </c>
      <c r="C16" s="237"/>
      <c r="D16" s="237">
        <f>IF(E15="","",RANK(E15,C15:E15))</f>
        <v>1</v>
      </c>
      <c r="E16" s="238"/>
      <c r="F16" s="92"/>
      <c r="G16" s="236">
        <f>IF(H15="","",RANK(H15,H15:J15))</f>
        <v>2</v>
      </c>
      <c r="H16" s="237"/>
      <c r="I16" s="237">
        <f>IF(J15="","",RANK(J15,H15:J15))</f>
        <v>1</v>
      </c>
      <c r="J16" s="238"/>
      <c r="K16" s="92"/>
      <c r="L16" s="236">
        <f>IF(M15="","",RANK(M15,M15:O15))</f>
        <v>2</v>
      </c>
      <c r="M16" s="237"/>
      <c r="N16" s="237">
        <f>IF(O15="","",RANK(O15,M15:O15))</f>
        <v>1</v>
      </c>
      <c r="O16" s="238"/>
      <c r="P16" s="92"/>
      <c r="Q16" s="236">
        <f>IF(R15="","",RANK(R15,R15:T15))</f>
        <v>2</v>
      </c>
      <c r="R16" s="237"/>
      <c r="S16" s="237">
        <f>IF(T15="","",RANK(T15,R15:T15))</f>
        <v>1</v>
      </c>
      <c r="T16" s="238"/>
      <c r="U16" s="148"/>
      <c r="V16" s="16">
        <v>26</v>
      </c>
      <c r="W16" s="177" t="str">
        <f>オープン1部予選!AA27</f>
        <v>KOGIホワイト</v>
      </c>
      <c r="X16" s="145"/>
      <c r="Y16" s="16">
        <v>3</v>
      </c>
      <c r="Z16" s="5">
        <f>D29</f>
        <v>1</v>
      </c>
      <c r="AA16" s="17" t="str">
        <f>W9</f>
        <v>Shima-ji (しまぁーじ)</v>
      </c>
      <c r="AB16" s="141"/>
      <c r="AC16" s="141"/>
      <c r="AD16" s="141"/>
      <c r="AE16" s="189"/>
    </row>
    <row r="17" spans="1:31" ht="25.9" customHeight="1" thickBot="1">
      <c r="A17" s="181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48"/>
      <c r="V17" s="14">
        <v>27</v>
      </c>
      <c r="W17" s="177" t="str">
        <f>オープン1部予選!AA28</f>
        <v>La vie enRose いち</v>
      </c>
      <c r="X17" s="145"/>
      <c r="Y17" s="16">
        <v>15</v>
      </c>
      <c r="Z17" s="5">
        <f>G29</f>
        <v>1</v>
      </c>
      <c r="AA17" s="17" t="str">
        <f>W21</f>
        <v>KOGI レッド</v>
      </c>
      <c r="AB17" s="141"/>
      <c r="AC17" s="141"/>
      <c r="AD17" s="141"/>
      <c r="AE17" s="189"/>
    </row>
    <row r="18" spans="1:31" ht="25.9" customHeight="1" thickBot="1">
      <c r="A18" s="182" t="s">
        <v>25</v>
      </c>
      <c r="B18" s="224" t="s">
        <v>26</v>
      </c>
      <c r="C18" s="225"/>
      <c r="D18" s="225"/>
      <c r="E18" s="226"/>
      <c r="F18" s="141"/>
      <c r="G18" s="224" t="s">
        <v>27</v>
      </c>
      <c r="H18" s="225"/>
      <c r="I18" s="225"/>
      <c r="J18" s="226"/>
      <c r="K18" s="141"/>
      <c r="L18" s="224" t="s">
        <v>28</v>
      </c>
      <c r="M18" s="225"/>
      <c r="N18" s="225"/>
      <c r="O18" s="226"/>
      <c r="P18" s="141"/>
      <c r="Q18" s="224" t="s">
        <v>29</v>
      </c>
      <c r="R18" s="225"/>
      <c r="S18" s="225"/>
      <c r="T18" s="226"/>
      <c r="U18" s="148"/>
      <c r="V18" s="16">
        <v>28</v>
      </c>
      <c r="W18" s="177" t="str">
        <f>オープン1部予選!AA29</f>
        <v>ゆたぽんＡ</v>
      </c>
      <c r="X18" s="145"/>
      <c r="Y18" s="16">
        <v>2</v>
      </c>
      <c r="Z18" s="5">
        <f>I29</f>
        <v>2</v>
      </c>
      <c r="AA18" s="17" t="str">
        <f>W8</f>
        <v>あまぞねす</v>
      </c>
      <c r="AB18" s="141"/>
      <c r="AC18" s="141"/>
      <c r="AD18" s="141"/>
      <c r="AE18" s="189"/>
    </row>
    <row r="19" spans="1:31" ht="25.9" customHeight="1">
      <c r="A19" s="184" t="s">
        <v>30</v>
      </c>
      <c r="B19" s="227" t="s">
        <v>217</v>
      </c>
      <c r="C19" s="228"/>
      <c r="D19" s="229" t="s">
        <v>218</v>
      </c>
      <c r="E19" s="230"/>
      <c r="F19" s="92"/>
      <c r="G19" s="227" t="s">
        <v>225</v>
      </c>
      <c r="H19" s="228"/>
      <c r="I19" s="229" t="s">
        <v>226</v>
      </c>
      <c r="J19" s="230"/>
      <c r="K19" s="92"/>
      <c r="L19" s="227" t="s">
        <v>227</v>
      </c>
      <c r="M19" s="228"/>
      <c r="N19" s="229" t="s">
        <v>228</v>
      </c>
      <c r="O19" s="230"/>
      <c r="P19" s="92"/>
      <c r="Q19" s="227" t="s">
        <v>229</v>
      </c>
      <c r="R19" s="228"/>
      <c r="S19" s="229" t="s">
        <v>230</v>
      </c>
      <c r="T19" s="230"/>
      <c r="U19" s="148"/>
      <c r="V19" s="14">
        <v>29</v>
      </c>
      <c r="W19" s="177" t="str">
        <f>オープン1部予選!AA30</f>
        <v>星が丘FBC弐</v>
      </c>
      <c r="X19" s="145"/>
      <c r="Y19" s="16">
        <v>13</v>
      </c>
      <c r="Z19" s="5">
        <f>L29</f>
        <v>2</v>
      </c>
      <c r="AA19" s="17" t="str">
        <f>W19</f>
        <v>星が丘FBC弐</v>
      </c>
      <c r="AB19" s="141"/>
      <c r="AC19" s="141"/>
      <c r="AD19" s="141"/>
      <c r="AE19" s="189"/>
    </row>
    <row r="20" spans="1:31" ht="25.9" customHeight="1">
      <c r="A20" s="231" t="s">
        <v>16</v>
      </c>
      <c r="B20" s="232" t="str">
        <f>W20</f>
        <v>Vient &amp;Nexus</v>
      </c>
      <c r="C20" s="233"/>
      <c r="D20" s="234" t="str">
        <f>W9</f>
        <v>Shima-ji (しまぁーじ)</v>
      </c>
      <c r="E20" s="235"/>
      <c r="F20" s="92"/>
      <c r="G20" s="232" t="str">
        <f>W21</f>
        <v>KOGI レッド</v>
      </c>
      <c r="H20" s="233"/>
      <c r="I20" s="234" t="str">
        <f>W8</f>
        <v>あまぞねす</v>
      </c>
      <c r="J20" s="235"/>
      <c r="K20" s="92"/>
      <c r="L20" s="232" t="str">
        <f>W19</f>
        <v>星が丘FBC弐</v>
      </c>
      <c r="M20" s="233"/>
      <c r="N20" s="234" t="str">
        <f>W10</f>
        <v>M−BLOOD</v>
      </c>
      <c r="O20" s="235"/>
      <c r="P20" s="92"/>
      <c r="Q20" s="232" t="str">
        <f>W22</f>
        <v>CLOUD ９(ナイン)</v>
      </c>
      <c r="R20" s="233"/>
      <c r="S20" s="234" t="str">
        <f>W7</f>
        <v>スマイル</v>
      </c>
      <c r="T20" s="235"/>
      <c r="U20" s="148"/>
      <c r="V20" s="16">
        <v>30</v>
      </c>
      <c r="W20" s="177" t="str">
        <f>オープン1部予選!AA31</f>
        <v>Vient &amp;Nexus</v>
      </c>
      <c r="X20" s="145"/>
      <c r="Y20" s="16">
        <v>4</v>
      </c>
      <c r="Z20" s="5">
        <f>N29</f>
        <v>1</v>
      </c>
      <c r="AA20" s="17" t="str">
        <f>W10</f>
        <v>M−BLOOD</v>
      </c>
      <c r="AB20" s="141"/>
      <c r="AC20" s="141"/>
      <c r="AD20" s="141"/>
      <c r="AE20" s="189"/>
    </row>
    <row r="21" spans="1:31" ht="25.9" customHeight="1">
      <c r="A21" s="231"/>
      <c r="B21" s="232"/>
      <c r="C21" s="233"/>
      <c r="D21" s="234"/>
      <c r="E21" s="235"/>
      <c r="F21" s="92"/>
      <c r="G21" s="232"/>
      <c r="H21" s="233"/>
      <c r="I21" s="234"/>
      <c r="J21" s="235"/>
      <c r="K21" s="92"/>
      <c r="L21" s="232"/>
      <c r="M21" s="233"/>
      <c r="N21" s="234"/>
      <c r="O21" s="235"/>
      <c r="P21" s="92"/>
      <c r="Q21" s="232"/>
      <c r="R21" s="233"/>
      <c r="S21" s="234"/>
      <c r="T21" s="235"/>
      <c r="U21" s="148"/>
      <c r="V21" s="14">
        <v>31</v>
      </c>
      <c r="W21" s="177" t="str">
        <f>オープン1部予選!AA32</f>
        <v>KOGI レッド</v>
      </c>
      <c r="X21" s="145"/>
      <c r="Y21" s="16">
        <v>16</v>
      </c>
      <c r="Z21" s="5">
        <f>Q29</f>
        <v>2</v>
      </c>
      <c r="AA21" s="17" t="str">
        <f>W22</f>
        <v>CLOUD ９(ナイン)</v>
      </c>
      <c r="AB21" s="141"/>
      <c r="AC21" s="141"/>
      <c r="AD21" s="141"/>
      <c r="AE21" s="189"/>
    </row>
    <row r="22" spans="1:31" ht="25.9" customHeight="1">
      <c r="A22" s="185" t="s">
        <v>17</v>
      </c>
      <c r="B22" s="18" t="str">
        <f>IF(C22="","",IF(C22&gt;E22,"○",IF(C22&lt;E22,"×","△")))</f>
        <v>×</v>
      </c>
      <c r="C22" s="172">
        <v>2</v>
      </c>
      <c r="D22" s="19" t="str">
        <f>IF(E22="","",IF(E22&gt;C22,"○",IF(E22&lt;C22,"×","△")))</f>
        <v>○</v>
      </c>
      <c r="E22" s="173">
        <v>6</v>
      </c>
      <c r="F22" s="92"/>
      <c r="G22" s="18" t="str">
        <f>IF(H22="","",IF(H22&gt;J22,"○",IF(H22&lt;J22,"×","△")))</f>
        <v>○</v>
      </c>
      <c r="H22" s="172">
        <v>12</v>
      </c>
      <c r="I22" s="19" t="str">
        <f>IF(J22="","",IF(J22&gt;H22,"○",IF(J22&lt;H22,"×","△")))</f>
        <v>×</v>
      </c>
      <c r="J22" s="173">
        <v>5</v>
      </c>
      <c r="K22" s="92"/>
      <c r="L22" s="18" t="str">
        <f>IF(M22="","",IF(M22&gt;O22,"○",IF(M22&lt;O22,"×","△")))</f>
        <v>×</v>
      </c>
      <c r="M22" s="172">
        <v>3</v>
      </c>
      <c r="N22" s="19" t="str">
        <f>IF(O22="","",IF(O22&gt;M22,"○",IF(O22&lt;M22,"×","△")))</f>
        <v>○</v>
      </c>
      <c r="O22" s="173">
        <v>5</v>
      </c>
      <c r="P22" s="92"/>
      <c r="Q22" s="18" t="str">
        <f>IF(R22="","",IF(R22&gt;T22,"○",IF(R22&lt;T22,"×","△")))</f>
        <v>○</v>
      </c>
      <c r="R22" s="172">
        <v>9</v>
      </c>
      <c r="S22" s="19" t="str">
        <f>IF(T22="","",IF(T22&gt;R22,"○",IF(T22&lt;R22,"×","△")))</f>
        <v>×</v>
      </c>
      <c r="T22" s="173">
        <v>8</v>
      </c>
      <c r="U22" s="148"/>
      <c r="V22" s="29">
        <v>32</v>
      </c>
      <c r="W22" s="178" t="str">
        <f>オープン1部予選!AA33</f>
        <v>CLOUD ９(ナイン)</v>
      </c>
      <c r="X22" s="145"/>
      <c r="Y22" s="29">
        <v>1</v>
      </c>
      <c r="Z22" s="170">
        <f>S29</f>
        <v>1</v>
      </c>
      <c r="AA22" s="30" t="str">
        <f>W7</f>
        <v>スマイル</v>
      </c>
      <c r="AB22" s="141"/>
      <c r="AC22" s="141"/>
      <c r="AD22" s="141"/>
      <c r="AE22" s="189"/>
    </row>
    <row r="23" spans="1:31" ht="25.9" customHeight="1">
      <c r="A23" s="185" t="s">
        <v>18</v>
      </c>
      <c r="B23" s="18" t="str">
        <f>IF(C23="","",IF(C23&gt;E23,"○",IF(C23&lt;E23,"×","△")))</f>
        <v>×</v>
      </c>
      <c r="C23" s="172">
        <v>3</v>
      </c>
      <c r="D23" s="19" t="str">
        <f>IF(E23="","",IF(E23&gt;C23,"○",IF(E23&lt;C23,"×","△")))</f>
        <v>○</v>
      </c>
      <c r="E23" s="173">
        <v>7</v>
      </c>
      <c r="F23" s="92"/>
      <c r="G23" s="18" t="str">
        <f>IF(H23="","",IF(H23&gt;J23,"○",IF(H23&lt;J23,"×","△")))</f>
        <v>○</v>
      </c>
      <c r="H23" s="172">
        <v>11</v>
      </c>
      <c r="I23" s="19" t="str">
        <f>IF(J23="","",IF(J23&gt;H23,"○",IF(J23&lt;H23,"×","△")))</f>
        <v>×</v>
      </c>
      <c r="J23" s="173">
        <v>4</v>
      </c>
      <c r="K23" s="92"/>
      <c r="L23" s="18" t="str">
        <f>IF(M23="","",IF(M23&gt;O23,"○",IF(M23&lt;O23,"×","△")))</f>
        <v>×</v>
      </c>
      <c r="M23" s="172">
        <v>3</v>
      </c>
      <c r="N23" s="19" t="str">
        <f>IF(O23="","",IF(O23&gt;M23,"○",IF(O23&lt;M23,"×","△")))</f>
        <v>○</v>
      </c>
      <c r="O23" s="173">
        <v>11</v>
      </c>
      <c r="P23" s="92"/>
      <c r="Q23" s="18" t="str">
        <f>IF(R23="","",IF(R23&gt;T23,"○",IF(R23&lt;T23,"×","△")))</f>
        <v>×</v>
      </c>
      <c r="R23" s="172">
        <v>2</v>
      </c>
      <c r="S23" s="19" t="str">
        <f>IF(T23="","",IF(T23&gt;R23,"○",IF(T23&lt;R23,"×","△")))</f>
        <v>○</v>
      </c>
      <c r="T23" s="173">
        <v>9</v>
      </c>
      <c r="U23" s="148"/>
      <c r="V23" s="141"/>
      <c r="W23" s="145"/>
      <c r="X23" s="145"/>
      <c r="Y23" s="141"/>
      <c r="Z23" s="141"/>
      <c r="AA23" s="141"/>
      <c r="AB23" s="141"/>
      <c r="AC23" s="141"/>
      <c r="AD23" s="141"/>
      <c r="AE23" s="189"/>
    </row>
    <row r="24" spans="1:31" ht="25.9" customHeight="1">
      <c r="A24" s="186" t="s">
        <v>19</v>
      </c>
      <c r="B24" s="20">
        <f>COUNTIF(B22:B23,"○")</f>
        <v>0</v>
      </c>
      <c r="C24" s="21">
        <f>B24*2</f>
        <v>0</v>
      </c>
      <c r="D24" s="21">
        <f>COUNTIF(D22:D23,"○")</f>
        <v>2</v>
      </c>
      <c r="E24" s="22">
        <f>D24*2</f>
        <v>4</v>
      </c>
      <c r="F24" s="196"/>
      <c r="G24" s="20">
        <f>COUNTIF(G22:G23,"○")</f>
        <v>2</v>
      </c>
      <c r="H24" s="21">
        <f>G24*2</f>
        <v>4</v>
      </c>
      <c r="I24" s="21">
        <f>COUNTIF(I22:I23,"○")</f>
        <v>0</v>
      </c>
      <c r="J24" s="22">
        <f>I24*2</f>
        <v>0</v>
      </c>
      <c r="K24" s="196"/>
      <c r="L24" s="20">
        <f>COUNTIF(L22:L23,"○")</f>
        <v>0</v>
      </c>
      <c r="M24" s="21">
        <f>L24*2</f>
        <v>0</v>
      </c>
      <c r="N24" s="21">
        <f>COUNTIF(N22:N23,"○")</f>
        <v>2</v>
      </c>
      <c r="O24" s="22">
        <f>N24*2</f>
        <v>4</v>
      </c>
      <c r="P24" s="196"/>
      <c r="Q24" s="20">
        <f>COUNTIF(Q22:Q23,"○")</f>
        <v>1</v>
      </c>
      <c r="R24" s="21">
        <f>Q24*2</f>
        <v>2</v>
      </c>
      <c r="S24" s="21">
        <f>COUNTIF(S22:S23,"○")</f>
        <v>1</v>
      </c>
      <c r="T24" s="22">
        <f>S24*2</f>
        <v>2</v>
      </c>
      <c r="U24" s="148"/>
      <c r="V24" s="141"/>
      <c r="W24" s="145"/>
      <c r="X24" s="145"/>
      <c r="Y24" s="193" t="s">
        <v>39</v>
      </c>
      <c r="Z24" s="194"/>
      <c r="AA24" s="195"/>
      <c r="AB24" s="141"/>
      <c r="AC24" s="141"/>
      <c r="AD24" s="141"/>
      <c r="AE24" s="189"/>
    </row>
    <row r="25" spans="1:31" ht="25.9" customHeight="1">
      <c r="A25" s="185" t="s">
        <v>20</v>
      </c>
      <c r="B25" s="18">
        <f>COUNTIF(B22:B23,"△")</f>
        <v>0</v>
      </c>
      <c r="C25" s="19">
        <f>B25*1</f>
        <v>0</v>
      </c>
      <c r="D25" s="19">
        <f>COUNTIF(D22:D23,"△")</f>
        <v>0</v>
      </c>
      <c r="E25" s="23">
        <f>D25*1</f>
        <v>0</v>
      </c>
      <c r="F25" s="197"/>
      <c r="G25" s="18">
        <f>COUNTIF(G22:G23,"△")</f>
        <v>0</v>
      </c>
      <c r="H25" s="19">
        <f>G25*1</f>
        <v>0</v>
      </c>
      <c r="I25" s="19">
        <f>COUNTIF(I22:I23,"△")</f>
        <v>0</v>
      </c>
      <c r="J25" s="23">
        <f>I25*1</f>
        <v>0</v>
      </c>
      <c r="K25" s="197"/>
      <c r="L25" s="18">
        <f>COUNTIF(L22:L23,"△")</f>
        <v>0</v>
      </c>
      <c r="M25" s="19">
        <f>L25*1</f>
        <v>0</v>
      </c>
      <c r="N25" s="19">
        <f>COUNTIF(N22:N23,"△")</f>
        <v>0</v>
      </c>
      <c r="O25" s="23">
        <f>N25*1</f>
        <v>0</v>
      </c>
      <c r="P25" s="197"/>
      <c r="Q25" s="18">
        <f>COUNTIF(Q22:Q23,"△")</f>
        <v>0</v>
      </c>
      <c r="R25" s="19">
        <f>Q25*1</f>
        <v>0</v>
      </c>
      <c r="S25" s="19">
        <f>COUNTIF(S22:S23,"△")</f>
        <v>0</v>
      </c>
      <c r="T25" s="23">
        <f>S25*1</f>
        <v>0</v>
      </c>
      <c r="U25" s="148"/>
      <c r="V25" s="141"/>
      <c r="W25" s="145"/>
      <c r="X25" s="145"/>
      <c r="Y25" s="14" t="s">
        <v>40</v>
      </c>
      <c r="Z25" s="169">
        <f>B42</f>
        <v>2</v>
      </c>
      <c r="AA25" s="171" t="str">
        <f>VLOOKUP(2,Z7:AA8,2,FALSE)</f>
        <v>La vie enRose いち</v>
      </c>
      <c r="AB25" s="141"/>
      <c r="AC25" s="141"/>
      <c r="AD25" s="141"/>
      <c r="AE25" s="189"/>
    </row>
    <row r="26" spans="1:31" ht="25.9" customHeight="1" thickBot="1">
      <c r="A26" s="185" t="s">
        <v>22</v>
      </c>
      <c r="B26" s="18">
        <f>C22+C23</f>
        <v>5</v>
      </c>
      <c r="C26" s="24">
        <f>IF(B26&gt;D26,2,0)</f>
        <v>0</v>
      </c>
      <c r="D26" s="19">
        <f>E22+E23</f>
        <v>13</v>
      </c>
      <c r="E26" s="23">
        <f>IF(D26&gt;B26,2,0)</f>
        <v>2</v>
      </c>
      <c r="F26" s="197"/>
      <c r="G26" s="18">
        <f>H22+H23</f>
        <v>23</v>
      </c>
      <c r="H26" s="24">
        <f>IF(G26&gt;I26,2,0)</f>
        <v>2</v>
      </c>
      <c r="I26" s="19">
        <f>J22+J23</f>
        <v>9</v>
      </c>
      <c r="J26" s="23">
        <f>IF(I26&gt;G26,2,0)</f>
        <v>0</v>
      </c>
      <c r="K26" s="197"/>
      <c r="L26" s="18">
        <f>M22+M23</f>
        <v>6</v>
      </c>
      <c r="M26" s="24">
        <f>IF(L26&gt;N26,2,0)</f>
        <v>0</v>
      </c>
      <c r="N26" s="19">
        <f>O22+O23</f>
        <v>16</v>
      </c>
      <c r="O26" s="23">
        <f>IF(N26&gt;L26,2,0)</f>
        <v>2</v>
      </c>
      <c r="P26" s="197"/>
      <c r="Q26" s="18">
        <f>R22+R23</f>
        <v>11</v>
      </c>
      <c r="R26" s="24">
        <f>IF(Q26&gt;S26,2,0)</f>
        <v>0</v>
      </c>
      <c r="S26" s="19">
        <f>T22+T23</f>
        <v>17</v>
      </c>
      <c r="T26" s="23">
        <f>IF(S26&gt;Q26,2,0)</f>
        <v>2</v>
      </c>
      <c r="U26" s="148"/>
      <c r="V26" s="141"/>
      <c r="W26" s="145"/>
      <c r="X26" s="145"/>
      <c r="Y26" s="16" t="s">
        <v>41</v>
      </c>
      <c r="Z26" s="5">
        <f>D42</f>
        <v>1</v>
      </c>
      <c r="AA26" s="31" t="str">
        <f>VLOOKUP(2,Z15:AA16,2,FALSE)</f>
        <v>Vient &amp;Nexus</v>
      </c>
      <c r="AB26" s="141"/>
      <c r="AC26" s="141"/>
      <c r="AD26" s="141"/>
      <c r="AE26" s="189"/>
    </row>
    <row r="27" spans="1:31" ht="25.9" customHeight="1" thickTop="1">
      <c r="A27" s="185" t="s">
        <v>42</v>
      </c>
      <c r="B27" s="175"/>
      <c r="C27" s="24">
        <f>B27</f>
        <v>0</v>
      </c>
      <c r="D27" s="174"/>
      <c r="E27" s="25">
        <f>D27</f>
        <v>0</v>
      </c>
      <c r="F27" s="197"/>
      <c r="G27" s="175"/>
      <c r="H27" s="24">
        <f>G27</f>
        <v>0</v>
      </c>
      <c r="I27" s="174"/>
      <c r="J27" s="25">
        <f>I27</f>
        <v>0</v>
      </c>
      <c r="K27" s="197"/>
      <c r="L27" s="175"/>
      <c r="M27" s="24">
        <f>L27</f>
        <v>0</v>
      </c>
      <c r="N27" s="174"/>
      <c r="O27" s="25">
        <f>N27</f>
        <v>0</v>
      </c>
      <c r="P27" s="197"/>
      <c r="Q27" s="175"/>
      <c r="R27" s="24">
        <f>Q27</f>
        <v>0</v>
      </c>
      <c r="S27" s="174"/>
      <c r="T27" s="25">
        <f>S27</f>
        <v>0</v>
      </c>
      <c r="U27" s="148"/>
      <c r="V27" s="198" t="s">
        <v>43</v>
      </c>
      <c r="W27" s="199"/>
      <c r="X27" s="145"/>
      <c r="Y27" s="16" t="s">
        <v>44</v>
      </c>
      <c r="Z27" s="5">
        <f>G42</f>
        <v>2</v>
      </c>
      <c r="AA27" s="31" t="str">
        <f>VLOOKUP(2,Z9:AA10,2,FALSE)</f>
        <v>KOGIホワイト</v>
      </c>
      <c r="AB27" s="141"/>
      <c r="AC27" s="141"/>
      <c r="AD27" s="141"/>
      <c r="AE27" s="189"/>
    </row>
    <row r="28" spans="1:31" ht="25.9" customHeight="1">
      <c r="A28" s="185" t="s">
        <v>23</v>
      </c>
      <c r="B28" s="26"/>
      <c r="C28" s="19">
        <f>IF(C22="","",SUM(C24:C27))</f>
        <v>0</v>
      </c>
      <c r="D28" s="27"/>
      <c r="E28" s="23">
        <f>IF(E22="","",SUM(E24:E27))</f>
        <v>6</v>
      </c>
      <c r="F28" s="197"/>
      <c r="G28" s="26"/>
      <c r="H28" s="19">
        <f>IF(H22="","",SUM(H24:H27))</f>
        <v>6</v>
      </c>
      <c r="I28" s="27"/>
      <c r="J28" s="23">
        <f>IF(J22="","",SUM(J24:J27))</f>
        <v>0</v>
      </c>
      <c r="K28" s="197"/>
      <c r="L28" s="26"/>
      <c r="M28" s="19">
        <f>IF(M22="","",SUM(M24:M27))</f>
        <v>0</v>
      </c>
      <c r="N28" s="27"/>
      <c r="O28" s="23">
        <f>IF(O22="","",SUM(O24:O27))</f>
        <v>6</v>
      </c>
      <c r="P28" s="197"/>
      <c r="Q28" s="26"/>
      <c r="R28" s="19">
        <f>IF(R22="","",SUM(R24:R27))</f>
        <v>2</v>
      </c>
      <c r="S28" s="27"/>
      <c r="T28" s="23">
        <f>IF(T22="","",SUM(T24:T27))</f>
        <v>4</v>
      </c>
      <c r="U28" s="148"/>
      <c r="V28" s="204">
        <v>17</v>
      </c>
      <c r="W28" s="201" t="str">
        <f>VLOOKUP(1,Z69:AA70,2,FALSE)</f>
        <v>M−BLOOD</v>
      </c>
      <c r="X28" s="145"/>
      <c r="Y28" s="16" t="s">
        <v>46</v>
      </c>
      <c r="Z28" s="5">
        <f>I42</f>
        <v>1</v>
      </c>
      <c r="AA28" s="31" t="str">
        <f>VLOOKUP(2,Z17:AA18,2,FALSE)</f>
        <v>あまぞねす</v>
      </c>
      <c r="AB28" s="141"/>
      <c r="AC28" s="141"/>
      <c r="AD28" s="141"/>
      <c r="AE28" s="189"/>
    </row>
    <row r="29" spans="1:31" ht="25.9" customHeight="1" thickBot="1">
      <c r="A29" s="187" t="s">
        <v>24</v>
      </c>
      <c r="B29" s="236">
        <f>IF(C28="","",RANK(C28,C28:E28))</f>
        <v>2</v>
      </c>
      <c r="C29" s="237"/>
      <c r="D29" s="237">
        <f>IF(E28="","",RANK(E28,C28:E28))</f>
        <v>1</v>
      </c>
      <c r="E29" s="238"/>
      <c r="F29" s="92"/>
      <c r="G29" s="236">
        <f>IF(H28="","",RANK(H28,H28:J28))</f>
        <v>1</v>
      </c>
      <c r="H29" s="237"/>
      <c r="I29" s="237">
        <f>IF(J28="","",RANK(J28,H28:J28))</f>
        <v>2</v>
      </c>
      <c r="J29" s="238"/>
      <c r="K29" s="92"/>
      <c r="L29" s="236">
        <f>IF(M28="","",RANK(M28,M28:O28))</f>
        <v>2</v>
      </c>
      <c r="M29" s="237"/>
      <c r="N29" s="237">
        <f>IF(O28="","",RANK(O28,M28:O28))</f>
        <v>1</v>
      </c>
      <c r="O29" s="238"/>
      <c r="P29" s="92"/>
      <c r="Q29" s="236">
        <f>IF(R28="","",RANK(R28,R28:T28))</f>
        <v>2</v>
      </c>
      <c r="R29" s="237"/>
      <c r="S29" s="237">
        <f>IF(T28="","",RANK(T28,R28:T28))</f>
        <v>1</v>
      </c>
      <c r="T29" s="238"/>
      <c r="U29" s="148"/>
      <c r="V29" s="200">
        <v>18</v>
      </c>
      <c r="W29" s="201" t="str">
        <f>VLOOKUP(2,Z69:AA70,2,FALSE)</f>
        <v>Shima-ji (しまぁーじ)</v>
      </c>
      <c r="X29" s="145"/>
      <c r="Y29" s="16" t="s">
        <v>48</v>
      </c>
      <c r="Z29" s="5">
        <f>L42</f>
        <v>1</v>
      </c>
      <c r="AA29" s="31" t="str">
        <f>VLOOKUP(2,Z11:AA12,2,FALSE)</f>
        <v>ゆたぽんＡ</v>
      </c>
      <c r="AB29" s="141"/>
      <c r="AC29" s="141"/>
      <c r="AD29" s="141"/>
      <c r="AE29" s="189"/>
    </row>
    <row r="30" spans="1:31" ht="25.9" customHeight="1" thickBot="1">
      <c r="A30" s="181"/>
      <c r="B30" s="18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148"/>
      <c r="V30" s="204">
        <v>19</v>
      </c>
      <c r="W30" s="201" t="str">
        <f>VLOOKUP(1,Z71:AA72,2,FALSE)</f>
        <v>KOGI レッド</v>
      </c>
      <c r="X30" s="145"/>
      <c r="Y30" s="16" t="s">
        <v>50</v>
      </c>
      <c r="Z30" s="5">
        <f>N42</f>
        <v>2</v>
      </c>
      <c r="AA30" s="31" t="str">
        <f>VLOOKUP(2,Z19:AA20,2,FALSE)</f>
        <v>星が丘FBC弐</v>
      </c>
      <c r="AB30" s="141"/>
      <c r="AC30" s="141"/>
      <c r="AD30" s="141"/>
      <c r="AE30" s="189"/>
    </row>
    <row r="31" spans="1:31" ht="25.9" customHeight="1" thickBot="1">
      <c r="A31" s="182" t="s">
        <v>51</v>
      </c>
      <c r="B31" s="224" t="s">
        <v>26</v>
      </c>
      <c r="C31" s="225"/>
      <c r="D31" s="225"/>
      <c r="E31" s="226"/>
      <c r="F31" s="141"/>
      <c r="G31" s="224" t="s">
        <v>27</v>
      </c>
      <c r="H31" s="225"/>
      <c r="I31" s="225"/>
      <c r="J31" s="226"/>
      <c r="K31" s="141"/>
      <c r="L31" s="224" t="s">
        <v>28</v>
      </c>
      <c r="M31" s="225"/>
      <c r="N31" s="225"/>
      <c r="O31" s="226"/>
      <c r="P31" s="141"/>
      <c r="Q31" s="224" t="s">
        <v>29</v>
      </c>
      <c r="R31" s="225"/>
      <c r="S31" s="225"/>
      <c r="T31" s="226"/>
      <c r="U31" s="148"/>
      <c r="V31" s="200">
        <v>20</v>
      </c>
      <c r="W31" s="201" t="str">
        <f>VLOOKUP(2,Z71:AA72,2,FALSE)</f>
        <v>スマイル</v>
      </c>
      <c r="X31" s="145"/>
      <c r="Y31" s="16" t="s">
        <v>53</v>
      </c>
      <c r="Z31" s="5">
        <f>Q42</f>
        <v>2</v>
      </c>
      <c r="AA31" s="31" t="str">
        <f>VLOOKUP(2,Z13:AA14,2,FALSE)</f>
        <v>健康まにあＺ</v>
      </c>
      <c r="AB31" s="141"/>
      <c r="AC31" s="141"/>
      <c r="AD31" s="141"/>
      <c r="AE31" s="189"/>
    </row>
    <row r="32" spans="1:31" ht="25.9" customHeight="1">
      <c r="A32" s="184" t="s">
        <v>30</v>
      </c>
      <c r="B32" s="239" t="s">
        <v>40</v>
      </c>
      <c r="C32" s="240"/>
      <c r="D32" s="241" t="s">
        <v>41</v>
      </c>
      <c r="E32" s="242"/>
      <c r="F32" s="188"/>
      <c r="G32" s="239" t="s">
        <v>44</v>
      </c>
      <c r="H32" s="240"/>
      <c r="I32" s="241" t="s">
        <v>46</v>
      </c>
      <c r="J32" s="242"/>
      <c r="K32" s="188"/>
      <c r="L32" s="239" t="s">
        <v>48</v>
      </c>
      <c r="M32" s="240"/>
      <c r="N32" s="241" t="s">
        <v>50</v>
      </c>
      <c r="O32" s="242"/>
      <c r="P32" s="188"/>
      <c r="Q32" s="239" t="s">
        <v>53</v>
      </c>
      <c r="R32" s="240"/>
      <c r="S32" s="241" t="s">
        <v>54</v>
      </c>
      <c r="T32" s="242"/>
      <c r="U32" s="148"/>
      <c r="V32" s="204">
        <v>21</v>
      </c>
      <c r="W32" s="201" t="str">
        <f>VLOOKUP(1,Z73:AA74,2,FALSE)</f>
        <v>星が丘FBC壱</v>
      </c>
      <c r="X32" s="145"/>
      <c r="Y32" s="16" t="s">
        <v>54</v>
      </c>
      <c r="Z32" s="5">
        <f>S42</f>
        <v>1</v>
      </c>
      <c r="AA32" s="31" t="str">
        <f>VLOOKUP(2,Z21:AA22,2,FALSE)</f>
        <v>CLOUD ９(ナイン)</v>
      </c>
      <c r="AB32" s="141"/>
      <c r="AC32" s="141"/>
      <c r="AD32" s="141"/>
      <c r="AE32" s="189"/>
    </row>
    <row r="33" spans="1:31" ht="25.9" customHeight="1">
      <c r="A33" s="231" t="s">
        <v>16</v>
      </c>
      <c r="B33" s="232" t="str">
        <f>VLOOKUP(2,Z7:AA8,2,FALSE)</f>
        <v>La vie enRose いち</v>
      </c>
      <c r="C33" s="233"/>
      <c r="D33" s="234" t="str">
        <f>VLOOKUP(2,Z15:AA16,2,FALSE)</f>
        <v>Vient &amp;Nexus</v>
      </c>
      <c r="E33" s="235"/>
      <c r="F33" s="92"/>
      <c r="G33" s="232" t="str">
        <f>VLOOKUP(2,Z9:AA10,2,FALSE)</f>
        <v>KOGIホワイト</v>
      </c>
      <c r="H33" s="233"/>
      <c r="I33" s="234" t="str">
        <f>VLOOKUP(2,Z17:AA18,2,FALSE)</f>
        <v>あまぞねす</v>
      </c>
      <c r="J33" s="235"/>
      <c r="K33" s="92"/>
      <c r="L33" s="232" t="str">
        <f>VLOOKUP(2,Z11:AA12,2,FALSE)</f>
        <v>ゆたぽんＡ</v>
      </c>
      <c r="M33" s="233"/>
      <c r="N33" s="234" t="str">
        <f>VLOOKUP(2,Z19:AA20,2,FALSE)</f>
        <v>星が丘FBC弐</v>
      </c>
      <c r="O33" s="235"/>
      <c r="P33" s="92"/>
      <c r="Q33" s="232" t="str">
        <f>VLOOKUP(2,Z13:AA14,2,FALSE)</f>
        <v>健康まにあＺ</v>
      </c>
      <c r="R33" s="233"/>
      <c r="S33" s="234" t="str">
        <f>VLOOKUP(2,Z21:AA22,2,FALSE)</f>
        <v>CLOUD ９(ナイン)</v>
      </c>
      <c r="T33" s="235"/>
      <c r="U33" s="148"/>
      <c r="V33" s="200">
        <v>22</v>
      </c>
      <c r="W33" s="201" t="str">
        <f>VLOOKUP(2,Z73:AA74,2,FALSE)</f>
        <v>ＵＦＣ</v>
      </c>
      <c r="X33" s="145"/>
      <c r="Y33" s="16" t="s">
        <v>57</v>
      </c>
      <c r="Z33" s="5">
        <f>B55</f>
        <v>2</v>
      </c>
      <c r="AA33" s="31" t="str">
        <f>VLOOKUP(1,Z7:AA8,2,FALSE)</f>
        <v>La vie enRose に</v>
      </c>
      <c r="AB33" s="141"/>
      <c r="AC33" s="141"/>
      <c r="AD33" s="141"/>
      <c r="AE33" s="189"/>
    </row>
    <row r="34" spans="1:31" ht="25.9" customHeight="1">
      <c r="A34" s="231"/>
      <c r="B34" s="232"/>
      <c r="C34" s="233"/>
      <c r="D34" s="234"/>
      <c r="E34" s="235"/>
      <c r="F34" s="92"/>
      <c r="G34" s="232"/>
      <c r="H34" s="233"/>
      <c r="I34" s="234"/>
      <c r="J34" s="235"/>
      <c r="K34" s="92"/>
      <c r="L34" s="232"/>
      <c r="M34" s="233"/>
      <c r="N34" s="234"/>
      <c r="O34" s="235"/>
      <c r="P34" s="92"/>
      <c r="Q34" s="232"/>
      <c r="R34" s="233"/>
      <c r="S34" s="234"/>
      <c r="T34" s="235"/>
      <c r="U34" s="148"/>
      <c r="V34" s="204">
        <v>23</v>
      </c>
      <c r="W34" s="201" t="str">
        <f>VLOOKUP(1,Z75:AA76,2,FALSE)</f>
        <v>La vie enRose に</v>
      </c>
      <c r="X34" s="145"/>
      <c r="Y34" s="16" t="s">
        <v>59</v>
      </c>
      <c r="Z34" s="5">
        <f>D55</f>
        <v>1</v>
      </c>
      <c r="AA34" s="31" t="str">
        <f>VLOOKUP(1,Z15:AA16,2,FALSE)</f>
        <v>Shima-ji (しまぁーじ)</v>
      </c>
      <c r="AB34" s="141"/>
      <c r="AC34" s="141"/>
      <c r="AD34" s="141"/>
      <c r="AE34" s="189"/>
    </row>
    <row r="35" spans="1:31" ht="25.9" customHeight="1">
      <c r="A35" s="185" t="s">
        <v>17</v>
      </c>
      <c r="B35" s="18" t="str">
        <f>IF(C35="","",IF(C35&gt;E35,"○",IF(C35&lt;E35,"×","△")))</f>
        <v>×</v>
      </c>
      <c r="C35" s="172">
        <v>4</v>
      </c>
      <c r="D35" s="19" t="str">
        <f>IF(E35="","",IF(E35&gt;C35,"○",IF(E35&lt;C35,"×","△")))</f>
        <v>○</v>
      </c>
      <c r="E35" s="173">
        <v>5</v>
      </c>
      <c r="F35" s="92"/>
      <c r="G35" s="18" t="str">
        <f>IF(H35="","",IF(H35&gt;J35,"○",IF(H35&lt;J35,"×","△")))</f>
        <v>×</v>
      </c>
      <c r="H35" s="172">
        <v>3</v>
      </c>
      <c r="I35" s="19" t="str">
        <f>IF(J35="","",IF(J35&gt;H35,"○",IF(J35&lt;H35,"×","△")))</f>
        <v>○</v>
      </c>
      <c r="J35" s="173">
        <v>11</v>
      </c>
      <c r="K35" s="92"/>
      <c r="L35" s="18" t="str">
        <f>IF(M35="","",IF(M35&gt;O35,"○",IF(M35&lt;O35,"×","△")))</f>
        <v>×</v>
      </c>
      <c r="M35" s="172">
        <v>6</v>
      </c>
      <c r="N35" s="19" t="str">
        <f>IF(O35="","",IF(O35&gt;M35,"○",IF(O35&lt;M35,"×","△")))</f>
        <v>○</v>
      </c>
      <c r="O35" s="173">
        <v>7</v>
      </c>
      <c r="P35" s="92"/>
      <c r="Q35" s="18" t="str">
        <f>IF(R35="","",IF(R35&gt;T35,"○",IF(R35&lt;T35,"×","△")))</f>
        <v>○</v>
      </c>
      <c r="R35" s="172">
        <v>8</v>
      </c>
      <c r="S35" s="19" t="str">
        <f>IF(T35="","",IF(T35&gt;R35,"○",IF(T35&lt;R35,"×","△")))</f>
        <v>×</v>
      </c>
      <c r="T35" s="173">
        <v>5</v>
      </c>
      <c r="U35" s="148"/>
      <c r="V35" s="200">
        <v>24</v>
      </c>
      <c r="W35" s="201" t="str">
        <f>VLOOKUP(2,Z75:AA76,2,FALSE)</f>
        <v>相模原大野台</v>
      </c>
      <c r="X35" s="145"/>
      <c r="Y35" s="16" t="s">
        <v>61</v>
      </c>
      <c r="Z35" s="5">
        <f>G55</f>
        <v>2</v>
      </c>
      <c r="AA35" s="31" t="str">
        <f>VLOOKUP(1,Z9:AA10,2,FALSE)</f>
        <v>ＵＦＣ</v>
      </c>
      <c r="AB35" s="141"/>
      <c r="AC35" s="141"/>
      <c r="AD35" s="141"/>
      <c r="AE35" s="189"/>
    </row>
    <row r="36" spans="1:31" ht="25.9" customHeight="1">
      <c r="A36" s="185" t="s">
        <v>18</v>
      </c>
      <c r="B36" s="18" t="str">
        <f>IF(C36="","",IF(C36&gt;E36,"○",IF(C36&lt;E36,"×","△")))</f>
        <v>×</v>
      </c>
      <c r="C36" s="172">
        <v>6</v>
      </c>
      <c r="D36" s="19" t="str">
        <f>IF(E36="","",IF(E36&gt;C36,"○",IF(E36&lt;C36,"×","△")))</f>
        <v>○</v>
      </c>
      <c r="E36" s="173">
        <v>12</v>
      </c>
      <c r="F36" s="92"/>
      <c r="G36" s="18" t="str">
        <f>IF(H36="","",IF(H36&gt;J36,"○",IF(H36&lt;J36,"×","△")))</f>
        <v>×</v>
      </c>
      <c r="H36" s="172">
        <v>6</v>
      </c>
      <c r="I36" s="19" t="str">
        <f>IF(J36="","",IF(J36&gt;H36,"○",IF(J36&lt;H36,"×","△")))</f>
        <v>○</v>
      </c>
      <c r="J36" s="173">
        <v>7</v>
      </c>
      <c r="K36" s="92"/>
      <c r="L36" s="18" t="str">
        <f>IF(M36="","",IF(M36&gt;O36,"○",IF(M36&lt;O36,"×","△")))</f>
        <v>○</v>
      </c>
      <c r="M36" s="172">
        <v>7</v>
      </c>
      <c r="N36" s="19" t="str">
        <f>IF(O36="","",IF(O36&gt;M36,"○",IF(O36&lt;M36,"×","△")))</f>
        <v>×</v>
      </c>
      <c r="O36" s="173">
        <v>6</v>
      </c>
      <c r="P36" s="92"/>
      <c r="Q36" s="18" t="str">
        <f>IF(R36="","",IF(R36&gt;T36,"○",IF(R36&lt;T36,"×","△")))</f>
        <v>×</v>
      </c>
      <c r="R36" s="172">
        <v>4</v>
      </c>
      <c r="S36" s="19" t="str">
        <f>IF(T36="","",IF(T36&gt;R36,"○",IF(T36&lt;R36,"×","△")))</f>
        <v>○</v>
      </c>
      <c r="T36" s="173">
        <v>14</v>
      </c>
      <c r="U36" s="148"/>
      <c r="V36" s="204">
        <v>25</v>
      </c>
      <c r="W36" s="201" t="str">
        <f>VLOOKUP(1,Z61:AA62,2,FALSE)</f>
        <v>ゆたぽんＡ</v>
      </c>
      <c r="X36" s="145"/>
      <c r="Y36" s="16" t="s">
        <v>63</v>
      </c>
      <c r="Z36" s="5">
        <f>I55</f>
        <v>1</v>
      </c>
      <c r="AA36" s="31" t="str">
        <f>VLOOKUP(1,Z17:AA18,2,FALSE)</f>
        <v>KOGI レッド</v>
      </c>
      <c r="AB36" s="141"/>
      <c r="AC36" s="141"/>
      <c r="AD36" s="141"/>
      <c r="AE36" s="189"/>
    </row>
    <row r="37" spans="1:31" ht="25.9" customHeight="1">
      <c r="A37" s="186" t="s">
        <v>19</v>
      </c>
      <c r="B37" s="20">
        <f>COUNTIF(B35:B36,"○")</f>
        <v>0</v>
      </c>
      <c r="C37" s="21">
        <f>B37*2</f>
        <v>0</v>
      </c>
      <c r="D37" s="21">
        <f>COUNTIF(D35:D36,"○")</f>
        <v>2</v>
      </c>
      <c r="E37" s="22">
        <f>D37*2</f>
        <v>4</v>
      </c>
      <c r="F37" s="196"/>
      <c r="G37" s="20">
        <f>COUNTIF(G35:G36,"○")</f>
        <v>0</v>
      </c>
      <c r="H37" s="21">
        <f>G37*2</f>
        <v>0</v>
      </c>
      <c r="I37" s="21">
        <f>COUNTIF(I35:I36,"○")</f>
        <v>2</v>
      </c>
      <c r="J37" s="22">
        <f>I37*2</f>
        <v>4</v>
      </c>
      <c r="K37" s="196"/>
      <c r="L37" s="20">
        <f>COUNTIF(L35:L36,"○")</f>
        <v>1</v>
      </c>
      <c r="M37" s="21">
        <f>L37*2</f>
        <v>2</v>
      </c>
      <c r="N37" s="21">
        <f>COUNTIF(N35:N36,"○")</f>
        <v>1</v>
      </c>
      <c r="O37" s="22">
        <f>N37*2</f>
        <v>2</v>
      </c>
      <c r="P37" s="196"/>
      <c r="Q37" s="20">
        <f>COUNTIF(Q35:Q36,"○")</f>
        <v>1</v>
      </c>
      <c r="R37" s="21">
        <f>Q37*2</f>
        <v>2</v>
      </c>
      <c r="S37" s="21">
        <f>COUNTIF(S35:S36,"○")</f>
        <v>1</v>
      </c>
      <c r="T37" s="22">
        <f>S37*2</f>
        <v>2</v>
      </c>
      <c r="U37" s="148"/>
      <c r="V37" s="200">
        <v>26</v>
      </c>
      <c r="W37" s="201" t="str">
        <f>VLOOKUP(2,Z61:AA62,2,FALSE)</f>
        <v>あまぞねす</v>
      </c>
      <c r="X37" s="145"/>
      <c r="Y37" s="16" t="s">
        <v>65</v>
      </c>
      <c r="Z37" s="5">
        <f>L55</f>
        <v>2</v>
      </c>
      <c r="AA37" s="31" t="str">
        <f>VLOOKUP(1,Z11:AA12,2,FALSE)</f>
        <v>星が丘FBC壱</v>
      </c>
      <c r="AB37" s="141"/>
      <c r="AC37" s="141"/>
      <c r="AD37" s="141"/>
      <c r="AE37" s="189"/>
    </row>
    <row r="38" spans="1:31" ht="25.9" customHeight="1">
      <c r="A38" s="185" t="s">
        <v>20</v>
      </c>
      <c r="B38" s="18">
        <f>COUNTIF(B35:B36,"△")</f>
        <v>0</v>
      </c>
      <c r="C38" s="19">
        <f>B38*1</f>
        <v>0</v>
      </c>
      <c r="D38" s="19">
        <f>COUNTIF(D35:D36,"△")</f>
        <v>0</v>
      </c>
      <c r="E38" s="23">
        <f>D38*1</f>
        <v>0</v>
      </c>
      <c r="F38" s="197"/>
      <c r="G38" s="18">
        <f>COUNTIF(G35:G36,"△")</f>
        <v>0</v>
      </c>
      <c r="H38" s="19">
        <f>G38*1</f>
        <v>0</v>
      </c>
      <c r="I38" s="19">
        <f>COUNTIF(I35:I36,"△")</f>
        <v>0</v>
      </c>
      <c r="J38" s="23">
        <f>I38*1</f>
        <v>0</v>
      </c>
      <c r="K38" s="197"/>
      <c r="L38" s="18">
        <f>COUNTIF(L35:L36,"△")</f>
        <v>0</v>
      </c>
      <c r="M38" s="19">
        <f>L38*1</f>
        <v>0</v>
      </c>
      <c r="N38" s="19">
        <f>COUNTIF(N35:N36,"△")</f>
        <v>0</v>
      </c>
      <c r="O38" s="23">
        <f>N38*1</f>
        <v>0</v>
      </c>
      <c r="P38" s="197"/>
      <c r="Q38" s="18">
        <f>COUNTIF(Q35:Q36,"△")</f>
        <v>0</v>
      </c>
      <c r="R38" s="19">
        <f>Q38*1</f>
        <v>0</v>
      </c>
      <c r="S38" s="19">
        <f>COUNTIF(S35:S36,"△")</f>
        <v>0</v>
      </c>
      <c r="T38" s="23">
        <f>S38*1</f>
        <v>0</v>
      </c>
      <c r="U38" s="148"/>
      <c r="V38" s="204">
        <v>27</v>
      </c>
      <c r="W38" s="201" t="str">
        <f>VLOOKUP(1,Z63:AA64,2,FALSE)</f>
        <v>CLOUD ９(ナイン)</v>
      </c>
      <c r="X38" s="145"/>
      <c r="Y38" s="16" t="s">
        <v>67</v>
      </c>
      <c r="Z38" s="5">
        <f>N55</f>
        <v>1</v>
      </c>
      <c r="AA38" s="31" t="str">
        <f>VLOOKUP(1,Z19:AA20,2,FALSE)</f>
        <v>M−BLOOD</v>
      </c>
      <c r="AB38" s="141"/>
      <c r="AC38" s="141"/>
      <c r="AD38" s="141"/>
      <c r="AE38" s="189"/>
    </row>
    <row r="39" spans="1:31" ht="25.9" customHeight="1">
      <c r="A39" s="185" t="s">
        <v>21</v>
      </c>
      <c r="B39" s="18">
        <f>C35+C36</f>
        <v>10</v>
      </c>
      <c r="C39" s="24">
        <f>IF(B39&gt;D39,2,0)</f>
        <v>0</v>
      </c>
      <c r="D39" s="19">
        <f>E35+E36</f>
        <v>17</v>
      </c>
      <c r="E39" s="23">
        <f>IF(D39&gt;B39,2,0)</f>
        <v>2</v>
      </c>
      <c r="F39" s="197"/>
      <c r="G39" s="18">
        <f>H35+H36</f>
        <v>9</v>
      </c>
      <c r="H39" s="24">
        <f>IF(G39&gt;I39,2,0)</f>
        <v>0</v>
      </c>
      <c r="I39" s="19">
        <f>J35+J36</f>
        <v>18</v>
      </c>
      <c r="J39" s="23">
        <f>IF(I39&gt;G39,2,0)</f>
        <v>2</v>
      </c>
      <c r="K39" s="197"/>
      <c r="L39" s="18">
        <f>M35+M36</f>
        <v>13</v>
      </c>
      <c r="M39" s="24">
        <f>IF(L39&gt;N39,2,0)</f>
        <v>0</v>
      </c>
      <c r="N39" s="19">
        <f>O35+O36</f>
        <v>13</v>
      </c>
      <c r="O39" s="23">
        <f>IF(N39&gt;L39,2,0)</f>
        <v>0</v>
      </c>
      <c r="P39" s="197"/>
      <c r="Q39" s="18">
        <f>R35+R36</f>
        <v>12</v>
      </c>
      <c r="R39" s="24">
        <f>IF(Q39&gt;S39,2,0)</f>
        <v>0</v>
      </c>
      <c r="S39" s="19">
        <f>T35+T36</f>
        <v>19</v>
      </c>
      <c r="T39" s="23">
        <f>IF(S39&gt;Q39,2,0)</f>
        <v>2</v>
      </c>
      <c r="U39" s="148"/>
      <c r="V39" s="200">
        <v>28</v>
      </c>
      <c r="W39" s="201" t="str">
        <f>VLOOKUP(2,Z63:AA64,2,FALSE)</f>
        <v>Vient &amp;Nexus</v>
      </c>
      <c r="X39" s="145"/>
      <c r="Y39" s="16" t="s">
        <v>69</v>
      </c>
      <c r="Z39" s="5">
        <f>Q55</f>
        <v>2</v>
      </c>
      <c r="AA39" s="31" t="str">
        <f>VLOOKUP(1,Z13:AA14,2,FALSE)</f>
        <v>相模原大野台</v>
      </c>
      <c r="AB39" s="141"/>
      <c r="AC39" s="141"/>
      <c r="AD39" s="141"/>
      <c r="AE39" s="189"/>
    </row>
    <row r="40" spans="1:31" ht="25.9" customHeight="1">
      <c r="A40" s="185" t="s">
        <v>22</v>
      </c>
      <c r="B40" s="175"/>
      <c r="C40" s="24">
        <f>B40</f>
        <v>0</v>
      </c>
      <c r="D40" s="174"/>
      <c r="E40" s="25">
        <f>D40</f>
        <v>0</v>
      </c>
      <c r="F40" s="197"/>
      <c r="G40" s="175"/>
      <c r="H40" s="24">
        <f>G40</f>
        <v>0</v>
      </c>
      <c r="I40" s="174"/>
      <c r="J40" s="25">
        <f>I40</f>
        <v>0</v>
      </c>
      <c r="K40" s="197"/>
      <c r="L40" s="175">
        <v>1</v>
      </c>
      <c r="M40" s="24">
        <f>L40</f>
        <v>1</v>
      </c>
      <c r="N40" s="174"/>
      <c r="O40" s="25">
        <f>N40</f>
        <v>0</v>
      </c>
      <c r="P40" s="197"/>
      <c r="Q40" s="175"/>
      <c r="R40" s="24">
        <f>Q40</f>
        <v>0</v>
      </c>
      <c r="S40" s="174"/>
      <c r="T40" s="25">
        <f>S40</f>
        <v>0</v>
      </c>
      <c r="U40" s="148"/>
      <c r="V40" s="204">
        <v>29</v>
      </c>
      <c r="W40" s="201" t="str">
        <f>VLOOKUP(1,Z65:AA66,2,FALSE)</f>
        <v>健康まにあＺ</v>
      </c>
      <c r="X40" s="145"/>
      <c r="Y40" s="29" t="s">
        <v>71</v>
      </c>
      <c r="Z40" s="170">
        <f>S55</f>
        <v>1</v>
      </c>
      <c r="AA40" s="32" t="str">
        <f>VLOOKUP(1,Z21:AA22,2,FALSE)</f>
        <v>スマイル</v>
      </c>
      <c r="AB40" s="141"/>
      <c r="AC40" s="141"/>
      <c r="AD40" s="141"/>
      <c r="AE40" s="189"/>
    </row>
    <row r="41" spans="1:31" ht="25.9" customHeight="1">
      <c r="A41" s="185" t="s">
        <v>23</v>
      </c>
      <c r="B41" s="26"/>
      <c r="C41" s="19">
        <f>IF(C35="","",SUM(C37:C40))</f>
        <v>0</v>
      </c>
      <c r="D41" s="27"/>
      <c r="E41" s="23">
        <f>IF(E35="","",SUM(E37:E40))</f>
        <v>6</v>
      </c>
      <c r="F41" s="197"/>
      <c r="G41" s="26"/>
      <c r="H41" s="19">
        <f>IF(H35="","",SUM(H37:H40))</f>
        <v>0</v>
      </c>
      <c r="I41" s="27"/>
      <c r="J41" s="23">
        <f>IF(J35="","",SUM(J37:J40))</f>
        <v>6</v>
      </c>
      <c r="K41" s="197"/>
      <c r="L41" s="26"/>
      <c r="M41" s="19">
        <f>IF(M35="","",SUM(M37:M40))</f>
        <v>3</v>
      </c>
      <c r="N41" s="27"/>
      <c r="O41" s="23">
        <f>IF(O35="","",SUM(O37:O40))</f>
        <v>2</v>
      </c>
      <c r="P41" s="197"/>
      <c r="Q41" s="26"/>
      <c r="R41" s="19">
        <f>IF(R35="","",SUM(R37:R40))</f>
        <v>2</v>
      </c>
      <c r="S41" s="27"/>
      <c r="T41" s="23">
        <f>IF(T35="","",SUM(T37:T40))</f>
        <v>4</v>
      </c>
      <c r="U41" s="148"/>
      <c r="V41" s="200">
        <v>30</v>
      </c>
      <c r="W41" s="201" t="str">
        <f>VLOOKUP(2,Z65:AA66,2,FALSE)</f>
        <v>KOGIホワイト</v>
      </c>
      <c r="X41" s="145"/>
      <c r="Y41" s="141"/>
      <c r="Z41" s="141"/>
      <c r="AA41" s="141"/>
      <c r="AB41" s="141"/>
      <c r="AC41" s="141"/>
      <c r="AD41" s="141"/>
      <c r="AE41" s="189"/>
    </row>
    <row r="42" spans="1:31" ht="25.9" customHeight="1" thickBot="1">
      <c r="A42" s="187" t="s">
        <v>24</v>
      </c>
      <c r="B42" s="236">
        <f>IF(C41="","",RANK(C41,C41:E41))</f>
        <v>2</v>
      </c>
      <c r="C42" s="237"/>
      <c r="D42" s="237">
        <f>IF(E41="","",RANK(E41,C41:E41))</f>
        <v>1</v>
      </c>
      <c r="E42" s="238"/>
      <c r="F42" s="92"/>
      <c r="G42" s="236">
        <f>IF(H41="","",RANK(H41,H41:J41))</f>
        <v>2</v>
      </c>
      <c r="H42" s="237"/>
      <c r="I42" s="237">
        <f>IF(J41="","",RANK(J41,H41:J41))</f>
        <v>1</v>
      </c>
      <c r="J42" s="238"/>
      <c r="K42" s="92"/>
      <c r="L42" s="236">
        <f>IF(M41="","",RANK(M41,M41:O41))</f>
        <v>1</v>
      </c>
      <c r="M42" s="237"/>
      <c r="N42" s="237">
        <f>IF(O41="","",RANK(O41,M41:O41))</f>
        <v>2</v>
      </c>
      <c r="O42" s="238"/>
      <c r="P42" s="92"/>
      <c r="Q42" s="236">
        <f>IF(R41="","",RANK(R41,R41:T41))</f>
        <v>2</v>
      </c>
      <c r="R42" s="237"/>
      <c r="S42" s="237">
        <f>IF(T41="","",RANK(T41,R41:T41))</f>
        <v>1</v>
      </c>
      <c r="T42" s="238"/>
      <c r="U42" s="148"/>
      <c r="V42" s="204">
        <v>31</v>
      </c>
      <c r="W42" s="201" t="str">
        <f>VLOOKUP(1,Z67:AA68,2,FALSE)</f>
        <v>La vie enRose いち</v>
      </c>
      <c r="X42" s="145"/>
      <c r="Y42" s="193" t="s">
        <v>74</v>
      </c>
      <c r="Z42" s="194"/>
      <c r="AA42" s="195"/>
      <c r="AB42" s="141"/>
      <c r="AC42" s="141"/>
      <c r="AD42" s="141"/>
      <c r="AE42" s="189"/>
    </row>
    <row r="43" spans="1:31" ht="25.9" customHeight="1" thickBot="1">
      <c r="A43" s="181"/>
      <c r="B43" s="180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148"/>
      <c r="V43" s="202">
        <v>32</v>
      </c>
      <c r="W43" s="203" t="str">
        <f>VLOOKUP(2,Z67:AA68,2,FALSE)</f>
        <v>星が丘FBC弐</v>
      </c>
      <c r="X43" s="145"/>
      <c r="Y43" s="14" t="s">
        <v>76</v>
      </c>
      <c r="Z43" s="169">
        <f>B68</f>
        <v>2</v>
      </c>
      <c r="AA43" s="171" t="str">
        <f>VLOOKUP(1,Z25:AA26,2,FALSE)</f>
        <v>Vient &amp;Nexus</v>
      </c>
      <c r="AB43" s="141"/>
      <c r="AC43" s="141"/>
      <c r="AD43" s="141"/>
      <c r="AE43" s="189"/>
    </row>
    <row r="44" spans="1:31" ht="25.9" customHeight="1" thickTop="1" thickBot="1">
      <c r="A44" s="182" t="s">
        <v>77</v>
      </c>
      <c r="B44" s="224" t="s">
        <v>26</v>
      </c>
      <c r="C44" s="225"/>
      <c r="D44" s="225"/>
      <c r="E44" s="226"/>
      <c r="F44" s="141"/>
      <c r="G44" s="224" t="s">
        <v>27</v>
      </c>
      <c r="H44" s="225"/>
      <c r="I44" s="225"/>
      <c r="J44" s="226"/>
      <c r="K44" s="141"/>
      <c r="L44" s="224" t="s">
        <v>28</v>
      </c>
      <c r="M44" s="225"/>
      <c r="N44" s="225"/>
      <c r="O44" s="226"/>
      <c r="P44" s="141"/>
      <c r="Q44" s="224" t="s">
        <v>29</v>
      </c>
      <c r="R44" s="225"/>
      <c r="S44" s="225"/>
      <c r="T44" s="226"/>
      <c r="U44" s="148"/>
      <c r="V44" s="141"/>
      <c r="W44" s="145"/>
      <c r="X44" s="145"/>
      <c r="Y44" s="16" t="s">
        <v>78</v>
      </c>
      <c r="Z44" s="5">
        <f>D68</f>
        <v>1</v>
      </c>
      <c r="AA44" s="31" t="str">
        <f>VLOOKUP(1,Z27:AA28,2,FALSE)</f>
        <v>あまぞねす</v>
      </c>
      <c r="AB44" s="141"/>
      <c r="AC44" s="141"/>
      <c r="AD44" s="141"/>
      <c r="AE44" s="189"/>
    </row>
    <row r="45" spans="1:31" ht="25.9" customHeight="1">
      <c r="A45" s="184" t="s">
        <v>30</v>
      </c>
      <c r="B45" s="239" t="s">
        <v>57</v>
      </c>
      <c r="C45" s="240"/>
      <c r="D45" s="241" t="s">
        <v>59</v>
      </c>
      <c r="E45" s="242"/>
      <c r="F45" s="188"/>
      <c r="G45" s="239" t="s">
        <v>61</v>
      </c>
      <c r="H45" s="240"/>
      <c r="I45" s="241" t="s">
        <v>63</v>
      </c>
      <c r="J45" s="242"/>
      <c r="K45" s="188"/>
      <c r="L45" s="239" t="s">
        <v>65</v>
      </c>
      <c r="M45" s="240"/>
      <c r="N45" s="241" t="s">
        <v>67</v>
      </c>
      <c r="O45" s="242"/>
      <c r="P45" s="188"/>
      <c r="Q45" s="239" t="s">
        <v>69</v>
      </c>
      <c r="R45" s="240"/>
      <c r="S45" s="241" t="s">
        <v>71</v>
      </c>
      <c r="T45" s="242"/>
      <c r="U45" s="148"/>
      <c r="V45" s="141"/>
      <c r="W45" s="145"/>
      <c r="X45" s="145"/>
      <c r="Y45" s="16" t="s">
        <v>79</v>
      </c>
      <c r="Z45" s="5">
        <f>G68</f>
        <v>2</v>
      </c>
      <c r="AA45" s="31" t="str">
        <f>VLOOKUP(2,Z25:AA26,2,FALSE)</f>
        <v>La vie enRose いち</v>
      </c>
      <c r="AB45" s="141"/>
      <c r="AC45" s="141"/>
      <c r="AD45" s="141"/>
      <c r="AE45" s="189"/>
    </row>
    <row r="46" spans="1:31" ht="25.9" customHeight="1">
      <c r="A46" s="231" t="s">
        <v>16</v>
      </c>
      <c r="B46" s="232" t="str">
        <f>VLOOKUP(1,Z7:AA8,2,FALSE)</f>
        <v>La vie enRose に</v>
      </c>
      <c r="C46" s="233"/>
      <c r="D46" s="234" t="str">
        <f>VLOOKUP(1,Z15:AA16,2,FALSE)</f>
        <v>Shima-ji (しまぁーじ)</v>
      </c>
      <c r="E46" s="235"/>
      <c r="F46" s="92"/>
      <c r="G46" s="232" t="str">
        <f>VLOOKUP(1,Z9:AA10,2,FALSE)</f>
        <v>ＵＦＣ</v>
      </c>
      <c r="H46" s="233"/>
      <c r="I46" s="234" t="str">
        <f>VLOOKUP(1,Z17:AA18,2,FALSE)</f>
        <v>KOGI レッド</v>
      </c>
      <c r="J46" s="235"/>
      <c r="K46" s="92"/>
      <c r="L46" s="232" t="str">
        <f>VLOOKUP(1,Z11:AA12,2,FALSE)</f>
        <v>星が丘FBC壱</v>
      </c>
      <c r="M46" s="233"/>
      <c r="N46" s="234" t="str">
        <f>VLOOKUP(1,Z19:AA20,2,FALSE)</f>
        <v>M−BLOOD</v>
      </c>
      <c r="O46" s="235"/>
      <c r="P46" s="92"/>
      <c r="Q46" s="232" t="str">
        <f>VLOOKUP(1,Z13:AA14,2,FALSE)</f>
        <v>相模原大野台</v>
      </c>
      <c r="R46" s="233"/>
      <c r="S46" s="234" t="str">
        <f>VLOOKUP(1,Z21:AA22,2,FALSE)</f>
        <v>スマイル</v>
      </c>
      <c r="T46" s="235"/>
      <c r="U46" s="148"/>
      <c r="V46" s="141"/>
      <c r="W46" s="145"/>
      <c r="X46" s="145"/>
      <c r="Y46" s="16" t="s">
        <v>80</v>
      </c>
      <c r="Z46" s="5">
        <f>I68</f>
        <v>1</v>
      </c>
      <c r="AA46" s="31" t="str">
        <f>VLOOKUP(2,Z27:AA28,2,FALSE)</f>
        <v>KOGIホワイト</v>
      </c>
      <c r="AB46" s="141"/>
      <c r="AC46" s="141"/>
      <c r="AD46" s="141"/>
      <c r="AE46" s="189"/>
    </row>
    <row r="47" spans="1:31" ht="25.9" customHeight="1">
      <c r="A47" s="231"/>
      <c r="B47" s="232"/>
      <c r="C47" s="233"/>
      <c r="D47" s="234"/>
      <c r="E47" s="235"/>
      <c r="F47" s="92"/>
      <c r="G47" s="232"/>
      <c r="H47" s="233"/>
      <c r="I47" s="234"/>
      <c r="J47" s="235"/>
      <c r="K47" s="92"/>
      <c r="L47" s="232"/>
      <c r="M47" s="233"/>
      <c r="N47" s="234"/>
      <c r="O47" s="235"/>
      <c r="P47" s="92"/>
      <c r="Q47" s="232"/>
      <c r="R47" s="233"/>
      <c r="S47" s="234"/>
      <c r="T47" s="235"/>
      <c r="U47" s="148"/>
      <c r="V47" s="141"/>
      <c r="W47" s="145"/>
      <c r="X47" s="145"/>
      <c r="Y47" s="16" t="s">
        <v>81</v>
      </c>
      <c r="Z47" s="5">
        <f>L68</f>
        <v>1</v>
      </c>
      <c r="AA47" s="31" t="str">
        <f>VLOOKUP(1,Z29:AA30,2,FALSE)</f>
        <v>ゆたぽんＡ</v>
      </c>
      <c r="AB47" s="141"/>
      <c r="AC47" s="141"/>
      <c r="AD47" s="141"/>
      <c r="AE47" s="189"/>
    </row>
    <row r="48" spans="1:31" ht="25.9" customHeight="1">
      <c r="A48" s="185" t="s">
        <v>17</v>
      </c>
      <c r="B48" s="18" t="str">
        <f>IF(C48="","",IF(C48&gt;E48,"○",IF(C48&lt;E48,"×","△")))</f>
        <v>×</v>
      </c>
      <c r="C48" s="172">
        <v>5</v>
      </c>
      <c r="D48" s="19" t="str">
        <f>IF(E48="","",IF(E48&gt;C48,"○",IF(E48&lt;C48,"×","△")))</f>
        <v>○</v>
      </c>
      <c r="E48" s="173">
        <v>6</v>
      </c>
      <c r="F48" s="92"/>
      <c r="G48" s="18" t="str">
        <f>IF(H48="","",IF(H48&gt;J48,"○",IF(H48&lt;J48,"×","△")))</f>
        <v>×</v>
      </c>
      <c r="H48" s="172">
        <v>7</v>
      </c>
      <c r="I48" s="19" t="str">
        <f>IF(J48="","",IF(J48&gt;H48,"○",IF(J48&lt;H48,"×","△")))</f>
        <v>○</v>
      </c>
      <c r="J48" s="173">
        <v>8</v>
      </c>
      <c r="K48" s="92"/>
      <c r="L48" s="18" t="str">
        <f>IF(M48="","",IF(M48&gt;O48,"○",IF(M48&lt;O48,"×","△")))</f>
        <v>×</v>
      </c>
      <c r="M48" s="172">
        <v>3</v>
      </c>
      <c r="N48" s="19" t="str">
        <f>IF(O48="","",IF(O48&gt;M48,"○",IF(O48&lt;M48,"×","△")))</f>
        <v>○</v>
      </c>
      <c r="O48" s="173">
        <v>11</v>
      </c>
      <c r="P48" s="92"/>
      <c r="Q48" s="18" t="str">
        <f>IF(R48="","",IF(R48&gt;T48,"○",IF(R48&lt;T48,"×","△")))</f>
        <v>×</v>
      </c>
      <c r="R48" s="172">
        <v>6</v>
      </c>
      <c r="S48" s="19" t="str">
        <f>IF(T48="","",IF(T48&gt;R48,"○",IF(T48&lt;R48,"×","△")))</f>
        <v>○</v>
      </c>
      <c r="T48" s="173">
        <v>9</v>
      </c>
      <c r="U48" s="148"/>
      <c r="V48" s="141"/>
      <c r="W48" s="145"/>
      <c r="X48" s="145"/>
      <c r="Y48" s="16" t="s">
        <v>82</v>
      </c>
      <c r="Z48" s="5">
        <f>N68</f>
        <v>2</v>
      </c>
      <c r="AA48" s="31" t="str">
        <f>VLOOKUP(1,Z31:AA32,2,FALSE)</f>
        <v>CLOUD ９(ナイン)</v>
      </c>
      <c r="AB48" s="141"/>
      <c r="AC48" s="141"/>
      <c r="AD48" s="141"/>
      <c r="AE48" s="189"/>
    </row>
    <row r="49" spans="1:31" ht="25.9" customHeight="1">
      <c r="A49" s="185" t="s">
        <v>18</v>
      </c>
      <c r="B49" s="18" t="str">
        <f>IF(C49="","",IF(C49&gt;E49,"○",IF(C49&lt;E49,"×","△")))</f>
        <v>×</v>
      </c>
      <c r="C49" s="172">
        <v>6</v>
      </c>
      <c r="D49" s="19" t="str">
        <f>IF(E49="","",IF(E49&gt;C49,"○",IF(E49&lt;C49,"×","△")))</f>
        <v>○</v>
      </c>
      <c r="E49" s="173">
        <v>12</v>
      </c>
      <c r="F49" s="92"/>
      <c r="G49" s="18" t="str">
        <f>IF(H49="","",IF(H49&gt;J49,"○",IF(H49&lt;J49,"×","△")))</f>
        <v>×</v>
      </c>
      <c r="H49" s="172">
        <v>4</v>
      </c>
      <c r="I49" s="19" t="str">
        <f>IF(J49="","",IF(J49&gt;H49,"○",IF(J49&lt;H49,"×","△")))</f>
        <v>○</v>
      </c>
      <c r="J49" s="173">
        <v>13</v>
      </c>
      <c r="K49" s="92"/>
      <c r="L49" s="18" t="str">
        <f>IF(M49="","",IF(M49&gt;O49,"○",IF(M49&lt;O49,"×","△")))</f>
        <v>×</v>
      </c>
      <c r="M49" s="172">
        <v>1</v>
      </c>
      <c r="N49" s="19" t="str">
        <f>IF(O49="","",IF(O49&gt;M49,"○",IF(O49&lt;M49,"×","△")))</f>
        <v>○</v>
      </c>
      <c r="O49" s="173">
        <v>16</v>
      </c>
      <c r="P49" s="92"/>
      <c r="Q49" s="18" t="str">
        <f>IF(R49="","",IF(R49&gt;T49,"○",IF(R49&lt;T49,"×","△")))</f>
        <v>△</v>
      </c>
      <c r="R49" s="172">
        <v>6</v>
      </c>
      <c r="S49" s="19" t="str">
        <f>IF(T49="","",IF(T49&gt;R49,"○",IF(T49&lt;R49,"×","△")))</f>
        <v>△</v>
      </c>
      <c r="T49" s="173">
        <v>6</v>
      </c>
      <c r="U49" s="148"/>
      <c r="V49" s="141"/>
      <c r="W49" s="145"/>
      <c r="X49" s="145"/>
      <c r="Y49" s="16" t="s">
        <v>83</v>
      </c>
      <c r="Z49" s="5">
        <f>Q68</f>
        <v>2</v>
      </c>
      <c r="AA49" s="31" t="str">
        <f>VLOOKUP(2,Z29:AA30,2,FALSE)</f>
        <v>星が丘FBC弐</v>
      </c>
      <c r="AB49" s="141"/>
      <c r="AC49" s="141"/>
      <c r="AD49" s="141"/>
      <c r="AE49" s="189"/>
    </row>
    <row r="50" spans="1:31" ht="25.9" customHeight="1">
      <c r="A50" s="186" t="s">
        <v>19</v>
      </c>
      <c r="B50" s="20">
        <f>COUNTIF(B48:B49,"○")</f>
        <v>0</v>
      </c>
      <c r="C50" s="21">
        <f>B50*2</f>
        <v>0</v>
      </c>
      <c r="D50" s="21">
        <f>COUNTIF(D48:D49,"○")</f>
        <v>2</v>
      </c>
      <c r="E50" s="22">
        <f>D50*2</f>
        <v>4</v>
      </c>
      <c r="F50" s="196"/>
      <c r="G50" s="20">
        <f>COUNTIF(G48:G49,"○")</f>
        <v>0</v>
      </c>
      <c r="H50" s="21">
        <f>G50*2</f>
        <v>0</v>
      </c>
      <c r="I50" s="21">
        <f>COUNTIF(I48:I49,"○")</f>
        <v>2</v>
      </c>
      <c r="J50" s="22">
        <f>I50*2</f>
        <v>4</v>
      </c>
      <c r="K50" s="196"/>
      <c r="L50" s="20">
        <f>COUNTIF(L48:L49,"○")</f>
        <v>0</v>
      </c>
      <c r="M50" s="21">
        <f>L50*2</f>
        <v>0</v>
      </c>
      <c r="N50" s="21">
        <f>COUNTIF(N48:N49,"○")</f>
        <v>2</v>
      </c>
      <c r="O50" s="22">
        <f>N50*2</f>
        <v>4</v>
      </c>
      <c r="P50" s="196"/>
      <c r="Q50" s="20">
        <f>COUNTIF(Q48:Q49,"○")</f>
        <v>0</v>
      </c>
      <c r="R50" s="21">
        <f>Q50*2</f>
        <v>0</v>
      </c>
      <c r="S50" s="21">
        <f>COUNTIF(S48:S49,"○")</f>
        <v>1</v>
      </c>
      <c r="T50" s="22">
        <f>S50*2</f>
        <v>2</v>
      </c>
      <c r="U50" s="148"/>
      <c r="V50" s="141"/>
      <c r="W50" s="145"/>
      <c r="X50" s="145"/>
      <c r="Y50" s="16" t="s">
        <v>84</v>
      </c>
      <c r="Z50" s="5">
        <f>S68</f>
        <v>1</v>
      </c>
      <c r="AA50" s="31" t="str">
        <f>VLOOKUP(2,Z31:AA32,2,FALSE)</f>
        <v>健康まにあＺ</v>
      </c>
      <c r="AB50" s="141"/>
      <c r="AC50" s="141"/>
      <c r="AD50" s="141"/>
      <c r="AE50" s="189"/>
    </row>
    <row r="51" spans="1:31" ht="25.9" customHeight="1">
      <c r="A51" s="185" t="s">
        <v>20</v>
      </c>
      <c r="B51" s="18">
        <f>COUNTIF(B48:B49,"△")</f>
        <v>0</v>
      </c>
      <c r="C51" s="19">
        <f>B51*1</f>
        <v>0</v>
      </c>
      <c r="D51" s="19">
        <f>COUNTIF(D48:D49,"△")</f>
        <v>0</v>
      </c>
      <c r="E51" s="23">
        <f>D51*1</f>
        <v>0</v>
      </c>
      <c r="F51" s="197"/>
      <c r="G51" s="18">
        <f>COUNTIF(G48:G49,"△")</f>
        <v>0</v>
      </c>
      <c r="H51" s="19">
        <f>G51*1</f>
        <v>0</v>
      </c>
      <c r="I51" s="19">
        <f>COUNTIF(I48:I49,"△")</f>
        <v>0</v>
      </c>
      <c r="J51" s="23">
        <f>I51*1</f>
        <v>0</v>
      </c>
      <c r="K51" s="197"/>
      <c r="L51" s="18">
        <f>COUNTIF(L48:L49,"△")</f>
        <v>0</v>
      </c>
      <c r="M51" s="19">
        <f>L51*1</f>
        <v>0</v>
      </c>
      <c r="N51" s="19">
        <f>COUNTIF(N48:N49,"△")</f>
        <v>0</v>
      </c>
      <c r="O51" s="23">
        <f>N51*1</f>
        <v>0</v>
      </c>
      <c r="P51" s="197"/>
      <c r="Q51" s="18">
        <f>COUNTIF(Q48:Q49,"△")</f>
        <v>1</v>
      </c>
      <c r="R51" s="19">
        <f>Q51*1</f>
        <v>1</v>
      </c>
      <c r="S51" s="19">
        <f>COUNTIF(S48:S49,"△")</f>
        <v>1</v>
      </c>
      <c r="T51" s="23">
        <f>S51*1</f>
        <v>1</v>
      </c>
      <c r="U51" s="148"/>
      <c r="V51" s="141"/>
      <c r="W51" s="145"/>
      <c r="X51" s="145"/>
      <c r="Y51" s="16" t="s">
        <v>85</v>
      </c>
      <c r="Z51" s="5">
        <f>B81</f>
        <v>1</v>
      </c>
      <c r="AA51" s="31" t="str">
        <f>VLOOKUP(1,Z33:AA34,2,FALSE)</f>
        <v>Shima-ji (しまぁーじ)</v>
      </c>
      <c r="AB51" s="141"/>
      <c r="AC51" s="141"/>
      <c r="AD51" s="141"/>
      <c r="AE51" s="189"/>
    </row>
    <row r="52" spans="1:31" ht="25.9" customHeight="1">
      <c r="A52" s="185" t="s">
        <v>21</v>
      </c>
      <c r="B52" s="18">
        <f>C48+C49</f>
        <v>11</v>
      </c>
      <c r="C52" s="24">
        <f>IF(B52&gt;D52,2,0)</f>
        <v>0</v>
      </c>
      <c r="D52" s="19">
        <f>E48+E49</f>
        <v>18</v>
      </c>
      <c r="E52" s="23">
        <f>IF(D52&gt;B52,2,0)</f>
        <v>2</v>
      </c>
      <c r="F52" s="197"/>
      <c r="G52" s="18">
        <f>H48+H49</f>
        <v>11</v>
      </c>
      <c r="H52" s="24">
        <f>IF(G52&gt;I52,2,0)</f>
        <v>0</v>
      </c>
      <c r="I52" s="19">
        <f>J48+J49</f>
        <v>21</v>
      </c>
      <c r="J52" s="23">
        <f>IF(I52&gt;G52,2,0)</f>
        <v>2</v>
      </c>
      <c r="K52" s="197"/>
      <c r="L52" s="18">
        <f>M48+M49</f>
        <v>4</v>
      </c>
      <c r="M52" s="24">
        <f>IF(L52&gt;N52,2,0)</f>
        <v>0</v>
      </c>
      <c r="N52" s="19">
        <f>O48+O49</f>
        <v>27</v>
      </c>
      <c r="O52" s="23">
        <f>IF(N52&gt;L52,2,0)</f>
        <v>2</v>
      </c>
      <c r="P52" s="197"/>
      <c r="Q52" s="18">
        <f>R48+R49</f>
        <v>12</v>
      </c>
      <c r="R52" s="24">
        <f>IF(Q52&gt;S52,2,0)</f>
        <v>0</v>
      </c>
      <c r="S52" s="19">
        <f>T48+T49</f>
        <v>15</v>
      </c>
      <c r="T52" s="23">
        <f>IF(S52&gt;Q52,2,0)</f>
        <v>2</v>
      </c>
      <c r="U52" s="148"/>
      <c r="V52" s="141"/>
      <c r="W52" s="145"/>
      <c r="X52" s="145"/>
      <c r="Y52" s="16" t="s">
        <v>86</v>
      </c>
      <c r="Z52" s="5">
        <f>D81</f>
        <v>2</v>
      </c>
      <c r="AA52" s="31" t="str">
        <f>VLOOKUP(1,Z35:AA36,2,FALSE)</f>
        <v>KOGI レッド</v>
      </c>
      <c r="AB52" s="141"/>
      <c r="AC52" s="141"/>
      <c r="AD52" s="141"/>
      <c r="AE52" s="189"/>
    </row>
    <row r="53" spans="1:31" ht="25.9" customHeight="1">
      <c r="A53" s="185" t="s">
        <v>22</v>
      </c>
      <c r="B53" s="175"/>
      <c r="C53" s="24">
        <f>B53</f>
        <v>0</v>
      </c>
      <c r="D53" s="174"/>
      <c r="E53" s="25">
        <f>D53</f>
        <v>0</v>
      </c>
      <c r="F53" s="197"/>
      <c r="G53" s="175"/>
      <c r="H53" s="24">
        <f>G53</f>
        <v>0</v>
      </c>
      <c r="I53" s="174"/>
      <c r="J53" s="25">
        <f>I53</f>
        <v>0</v>
      </c>
      <c r="K53" s="197"/>
      <c r="L53" s="175"/>
      <c r="M53" s="24">
        <f>L53</f>
        <v>0</v>
      </c>
      <c r="N53" s="174"/>
      <c r="O53" s="25">
        <f>N53</f>
        <v>0</v>
      </c>
      <c r="P53" s="197"/>
      <c r="Q53" s="175">
        <v>1</v>
      </c>
      <c r="R53" s="24">
        <f>Q53</f>
        <v>1</v>
      </c>
      <c r="S53" s="174"/>
      <c r="T53" s="25">
        <f>S53</f>
        <v>0</v>
      </c>
      <c r="U53" s="148"/>
      <c r="V53" s="141"/>
      <c r="W53" s="145"/>
      <c r="X53" s="145"/>
      <c r="Y53" s="16" t="s">
        <v>87</v>
      </c>
      <c r="Z53" s="5">
        <f>G81</f>
        <v>2</v>
      </c>
      <c r="AA53" s="31" t="str">
        <f>VLOOKUP(2,Z33:AA34,2,FALSE)</f>
        <v>La vie enRose に</v>
      </c>
      <c r="AB53" s="141"/>
      <c r="AC53" s="141"/>
      <c r="AD53" s="141"/>
      <c r="AE53" s="189"/>
    </row>
    <row r="54" spans="1:31" ht="25.9" customHeight="1">
      <c r="A54" s="185" t="s">
        <v>23</v>
      </c>
      <c r="B54" s="26"/>
      <c r="C54" s="19">
        <f>IF(C48="","",SUM(C50:C53))</f>
        <v>0</v>
      </c>
      <c r="D54" s="27"/>
      <c r="E54" s="23">
        <f>IF(E48="","",SUM(E50:E53))</f>
        <v>6</v>
      </c>
      <c r="F54" s="197"/>
      <c r="G54" s="26"/>
      <c r="H54" s="19">
        <f>IF(H48="","",SUM(H50:H53))</f>
        <v>0</v>
      </c>
      <c r="I54" s="27"/>
      <c r="J54" s="23">
        <f>IF(J48="","",SUM(J50:J53))</f>
        <v>6</v>
      </c>
      <c r="K54" s="197"/>
      <c r="L54" s="26"/>
      <c r="M54" s="19">
        <f>IF(M48="","",SUM(M50:M53))</f>
        <v>0</v>
      </c>
      <c r="N54" s="27"/>
      <c r="O54" s="23">
        <f>IF(O48="","",SUM(O50:O53))</f>
        <v>6</v>
      </c>
      <c r="P54" s="197"/>
      <c r="Q54" s="26"/>
      <c r="R54" s="19">
        <f>IF(R48="","",SUM(R50:R53))</f>
        <v>2</v>
      </c>
      <c r="S54" s="27"/>
      <c r="T54" s="23">
        <f>IF(T48="","",SUM(T50:T53))</f>
        <v>5</v>
      </c>
      <c r="U54" s="148"/>
      <c r="V54" s="141"/>
      <c r="W54" s="145"/>
      <c r="X54" s="145"/>
      <c r="Y54" s="16" t="s">
        <v>88</v>
      </c>
      <c r="Z54" s="5">
        <f>I81</f>
        <v>1</v>
      </c>
      <c r="AA54" s="31" t="str">
        <f>VLOOKUP(2,Z35:AA36,2,FALSE)</f>
        <v>ＵＦＣ</v>
      </c>
      <c r="AB54" s="141"/>
      <c r="AC54" s="141"/>
      <c r="AD54" s="141"/>
      <c r="AE54" s="189"/>
    </row>
    <row r="55" spans="1:31" ht="25.9" customHeight="1" thickBot="1">
      <c r="A55" s="187" t="s">
        <v>24</v>
      </c>
      <c r="B55" s="236">
        <f>IF(C54="","",RANK(C54,C54:E54))</f>
        <v>2</v>
      </c>
      <c r="C55" s="237"/>
      <c r="D55" s="237">
        <f>IF(E54="","",RANK(E54,C54:E54))</f>
        <v>1</v>
      </c>
      <c r="E55" s="238"/>
      <c r="F55" s="92"/>
      <c r="G55" s="236">
        <f>IF(H54="","",RANK(H54,H54:J54))</f>
        <v>2</v>
      </c>
      <c r="H55" s="237"/>
      <c r="I55" s="237">
        <f>IF(J54="","",RANK(J54,H54:J54))</f>
        <v>1</v>
      </c>
      <c r="J55" s="238"/>
      <c r="K55" s="92"/>
      <c r="L55" s="236">
        <f>IF(M54="","",RANK(M54,M54:O54))</f>
        <v>2</v>
      </c>
      <c r="M55" s="237"/>
      <c r="N55" s="237">
        <f>IF(O54="","",RANK(O54,M54:O54))</f>
        <v>1</v>
      </c>
      <c r="O55" s="238"/>
      <c r="P55" s="92"/>
      <c r="Q55" s="236">
        <f>IF(R54="","",RANK(R54,R54:T54))</f>
        <v>2</v>
      </c>
      <c r="R55" s="237"/>
      <c r="S55" s="237">
        <f>IF(T54="","",RANK(T54,R54:T54))</f>
        <v>1</v>
      </c>
      <c r="T55" s="238"/>
      <c r="U55" s="148"/>
      <c r="V55" s="141"/>
      <c r="W55" s="145"/>
      <c r="X55" s="145"/>
      <c r="Y55" s="16" t="s">
        <v>89</v>
      </c>
      <c r="Z55" s="5">
        <f>L81</f>
        <v>1</v>
      </c>
      <c r="AA55" s="31" t="str">
        <f>VLOOKUP(1,Z37:AA38,2,FALSE)</f>
        <v>M−BLOOD</v>
      </c>
      <c r="AB55" s="141"/>
      <c r="AC55" s="141"/>
      <c r="AD55" s="141"/>
      <c r="AE55" s="189"/>
    </row>
    <row r="56" spans="1:31" ht="25.9" customHeight="1" thickBot="1">
      <c r="A56" s="181"/>
      <c r="B56" s="180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148"/>
      <c r="V56" s="141"/>
      <c r="W56" s="145"/>
      <c r="X56" s="145"/>
      <c r="Y56" s="16" t="s">
        <v>90</v>
      </c>
      <c r="Z56" s="5">
        <f>N81</f>
        <v>2</v>
      </c>
      <c r="AA56" s="31" t="str">
        <f>VLOOKUP(1,Z39:AA40,2,FALSE)</f>
        <v>スマイル</v>
      </c>
      <c r="AB56" s="141"/>
      <c r="AC56" s="141"/>
      <c r="AD56" s="141"/>
      <c r="AE56" s="189"/>
    </row>
    <row r="57" spans="1:31" ht="25.9" customHeight="1" thickBot="1">
      <c r="A57" s="182" t="s">
        <v>91</v>
      </c>
      <c r="B57" s="224" t="s">
        <v>26</v>
      </c>
      <c r="C57" s="225"/>
      <c r="D57" s="225"/>
      <c r="E57" s="226"/>
      <c r="F57" s="141"/>
      <c r="G57" s="224" t="s">
        <v>27</v>
      </c>
      <c r="H57" s="225"/>
      <c r="I57" s="225"/>
      <c r="J57" s="226"/>
      <c r="K57" s="141"/>
      <c r="L57" s="224" t="s">
        <v>28</v>
      </c>
      <c r="M57" s="225"/>
      <c r="N57" s="225"/>
      <c r="O57" s="226"/>
      <c r="P57" s="141"/>
      <c r="Q57" s="224" t="s">
        <v>29</v>
      </c>
      <c r="R57" s="225"/>
      <c r="S57" s="225"/>
      <c r="T57" s="226"/>
      <c r="U57" s="148"/>
      <c r="V57" s="141"/>
      <c r="W57" s="145"/>
      <c r="X57" s="145"/>
      <c r="Y57" s="16" t="s">
        <v>92</v>
      </c>
      <c r="Z57" s="5">
        <f>Q81</f>
        <v>1</v>
      </c>
      <c r="AA57" s="31" t="str">
        <f>VLOOKUP(2,Z37:AA38,2,FALSE)</f>
        <v>星が丘FBC壱</v>
      </c>
      <c r="AB57" s="141"/>
      <c r="AC57" s="141"/>
      <c r="AD57" s="141"/>
      <c r="AE57" s="189"/>
    </row>
    <row r="58" spans="1:31" ht="25.9" customHeight="1">
      <c r="A58" s="184" t="s">
        <v>30</v>
      </c>
      <c r="B58" s="239" t="s">
        <v>76</v>
      </c>
      <c r="C58" s="240"/>
      <c r="D58" s="241" t="s">
        <v>78</v>
      </c>
      <c r="E58" s="242"/>
      <c r="F58" s="188"/>
      <c r="G58" s="239" t="s">
        <v>79</v>
      </c>
      <c r="H58" s="240"/>
      <c r="I58" s="241" t="s">
        <v>80</v>
      </c>
      <c r="J58" s="242"/>
      <c r="K58" s="188"/>
      <c r="L58" s="239" t="s">
        <v>81</v>
      </c>
      <c r="M58" s="240"/>
      <c r="N58" s="241" t="s">
        <v>82</v>
      </c>
      <c r="O58" s="242"/>
      <c r="P58" s="188"/>
      <c r="Q58" s="239" t="s">
        <v>83</v>
      </c>
      <c r="R58" s="240"/>
      <c r="S58" s="241" t="s">
        <v>84</v>
      </c>
      <c r="T58" s="242"/>
      <c r="U58" s="148"/>
      <c r="V58" s="141"/>
      <c r="W58" s="145"/>
      <c r="X58" s="145"/>
      <c r="Y58" s="29" t="s">
        <v>93</v>
      </c>
      <c r="Z58" s="170">
        <f>S81</f>
        <v>2</v>
      </c>
      <c r="AA58" s="32" t="str">
        <f>VLOOKUP(2,Z39:AA40,2,FALSE)</f>
        <v>相模原大野台</v>
      </c>
      <c r="AB58" s="141"/>
      <c r="AC58" s="141"/>
      <c r="AD58" s="141"/>
      <c r="AE58" s="189"/>
    </row>
    <row r="59" spans="1:31" ht="25.9" customHeight="1">
      <c r="A59" s="231" t="s">
        <v>16</v>
      </c>
      <c r="B59" s="232" t="str">
        <f>VLOOKUP(1,Z25:AA26,2,FALSE)</f>
        <v>Vient &amp;Nexus</v>
      </c>
      <c r="C59" s="233"/>
      <c r="D59" s="234" t="str">
        <f>VLOOKUP(1,Z27:AA28,2,FALSE)</f>
        <v>あまぞねす</v>
      </c>
      <c r="E59" s="235"/>
      <c r="F59" s="92"/>
      <c r="G59" s="232" t="str">
        <f>VLOOKUP(2,Z25:AA26,2,FALSE)</f>
        <v>La vie enRose いち</v>
      </c>
      <c r="H59" s="233"/>
      <c r="I59" s="234" t="str">
        <f>VLOOKUP(2,Z27:AA28,2,FALSE)</f>
        <v>KOGIホワイト</v>
      </c>
      <c r="J59" s="235"/>
      <c r="K59" s="92"/>
      <c r="L59" s="232" t="str">
        <f>VLOOKUP(1,Z29:AA30,2,FALSE)</f>
        <v>ゆたぽんＡ</v>
      </c>
      <c r="M59" s="233"/>
      <c r="N59" s="234" t="str">
        <f>VLOOKUP(1,Z31:AA32,2,FALSE)</f>
        <v>CLOUD ９(ナイン)</v>
      </c>
      <c r="O59" s="235"/>
      <c r="P59" s="92"/>
      <c r="Q59" s="232" t="str">
        <f>VLOOKUP(2,Z29:AA30,2,FALSE)</f>
        <v>星が丘FBC弐</v>
      </c>
      <c r="R59" s="233"/>
      <c r="S59" s="234" t="str">
        <f>VLOOKUP(2,Z31:AA32,2,FALSE)</f>
        <v>健康まにあＺ</v>
      </c>
      <c r="T59" s="235"/>
      <c r="U59" s="148"/>
      <c r="V59" s="141"/>
      <c r="W59" s="145"/>
      <c r="X59" s="145"/>
      <c r="Y59" s="141"/>
      <c r="Z59" s="141"/>
      <c r="AA59" s="141"/>
      <c r="AB59" s="141"/>
      <c r="AC59" s="141"/>
      <c r="AD59" s="141"/>
      <c r="AE59" s="189"/>
    </row>
    <row r="60" spans="1:31" ht="25.9" customHeight="1">
      <c r="A60" s="231"/>
      <c r="B60" s="232"/>
      <c r="C60" s="233"/>
      <c r="D60" s="234"/>
      <c r="E60" s="235"/>
      <c r="F60" s="92"/>
      <c r="G60" s="232"/>
      <c r="H60" s="233"/>
      <c r="I60" s="234"/>
      <c r="J60" s="235"/>
      <c r="K60" s="92"/>
      <c r="L60" s="232"/>
      <c r="M60" s="233"/>
      <c r="N60" s="234"/>
      <c r="O60" s="235"/>
      <c r="P60" s="92"/>
      <c r="Q60" s="232"/>
      <c r="R60" s="233"/>
      <c r="S60" s="234"/>
      <c r="T60" s="235"/>
      <c r="U60" s="148"/>
      <c r="V60" s="141"/>
      <c r="W60" s="145"/>
      <c r="X60" s="145"/>
      <c r="Y60" s="193" t="s">
        <v>94</v>
      </c>
      <c r="Z60" s="194"/>
      <c r="AA60" s="195"/>
      <c r="AB60" s="191"/>
      <c r="AC60" s="141"/>
      <c r="AD60" s="141"/>
      <c r="AE60" s="189"/>
    </row>
    <row r="61" spans="1:31" ht="25.9" customHeight="1">
      <c r="A61" s="185" t="s">
        <v>17</v>
      </c>
      <c r="B61" s="18" t="str">
        <f>IF(C61="","",IF(C61&gt;E61,"○",IF(C61&lt;E61,"×","△")))</f>
        <v>×</v>
      </c>
      <c r="C61" s="172">
        <v>4</v>
      </c>
      <c r="D61" s="19" t="str">
        <f>IF(E61="","",IF(E61&gt;C61,"○",IF(E61&lt;C61,"×","△")))</f>
        <v>○</v>
      </c>
      <c r="E61" s="173">
        <v>8</v>
      </c>
      <c r="F61" s="92"/>
      <c r="G61" s="18" t="str">
        <f>IF(H61="","",IF(H61&gt;J61,"○",IF(H61&lt;J61,"×","△")))</f>
        <v>×</v>
      </c>
      <c r="H61" s="172">
        <v>7</v>
      </c>
      <c r="I61" s="19" t="str">
        <f>IF(J61="","",IF(J61&gt;H61,"○",IF(J61&lt;H61,"×","△")))</f>
        <v>○</v>
      </c>
      <c r="J61" s="173">
        <v>11</v>
      </c>
      <c r="K61" s="92"/>
      <c r="L61" s="18" t="str">
        <f>IF(M61="","",IF(M61&gt;O61,"○",IF(M61&lt;O61,"×","△")))</f>
        <v>○</v>
      </c>
      <c r="M61" s="172">
        <v>9</v>
      </c>
      <c r="N61" s="19" t="str">
        <f>IF(O61="","",IF(O61&gt;M61,"○",IF(O61&lt;M61,"×","△")))</f>
        <v>×</v>
      </c>
      <c r="O61" s="173">
        <v>7</v>
      </c>
      <c r="P61" s="92"/>
      <c r="Q61" s="18" t="str">
        <f>IF(R61="","",IF(R61&gt;T61,"○",IF(R61&lt;T61,"×","△")))</f>
        <v>×</v>
      </c>
      <c r="R61" s="172">
        <v>3</v>
      </c>
      <c r="S61" s="19" t="str">
        <f>IF(T61="","",IF(T61&gt;R61,"○",IF(T61&lt;R61,"×","△")))</f>
        <v>○</v>
      </c>
      <c r="T61" s="173">
        <v>6</v>
      </c>
      <c r="U61" s="148"/>
      <c r="V61" s="141"/>
      <c r="W61" s="145"/>
      <c r="X61" s="145"/>
      <c r="Y61" s="14" t="s">
        <v>95</v>
      </c>
      <c r="Z61" s="169">
        <f>B94</f>
        <v>2</v>
      </c>
      <c r="AA61" s="171" t="str">
        <f>VLOOKUP(1,Z43:AA44,2,FALSE)</f>
        <v>あまぞねす</v>
      </c>
      <c r="AB61" s="183"/>
      <c r="AC61" s="141"/>
      <c r="AD61" s="141"/>
      <c r="AE61" s="189"/>
    </row>
    <row r="62" spans="1:31" ht="25.9" customHeight="1">
      <c r="A62" s="185" t="s">
        <v>18</v>
      </c>
      <c r="B62" s="18" t="str">
        <f>IF(C62="","",IF(C62&gt;E62,"○",IF(C62&lt;E62,"×","△")))</f>
        <v>○</v>
      </c>
      <c r="C62" s="172">
        <v>8</v>
      </c>
      <c r="D62" s="19" t="str">
        <f>IF(E62="","",IF(E62&gt;C62,"○",IF(E62&lt;C62,"×","△")))</f>
        <v>×</v>
      </c>
      <c r="E62" s="173">
        <v>5</v>
      </c>
      <c r="F62" s="92"/>
      <c r="G62" s="18" t="str">
        <f>IF(H62="","",IF(H62&gt;J62,"○",IF(H62&lt;J62,"×","△")))</f>
        <v>×</v>
      </c>
      <c r="H62" s="172">
        <v>8</v>
      </c>
      <c r="I62" s="19" t="str">
        <f>IF(J62="","",IF(J62&gt;H62,"○",IF(J62&lt;H62,"×","△")))</f>
        <v>○</v>
      </c>
      <c r="J62" s="173">
        <v>10</v>
      </c>
      <c r="K62" s="92"/>
      <c r="L62" s="18" t="str">
        <f>IF(M62="","",IF(M62&gt;O62,"○",IF(M62&lt;O62,"×","△")))</f>
        <v>×</v>
      </c>
      <c r="M62" s="172">
        <v>6</v>
      </c>
      <c r="N62" s="19" t="str">
        <f>IF(O62="","",IF(O62&gt;M62,"○",IF(O62&lt;M62,"×","△")))</f>
        <v>○</v>
      </c>
      <c r="O62" s="173">
        <v>7</v>
      </c>
      <c r="P62" s="92"/>
      <c r="Q62" s="18" t="str">
        <f>IF(R62="","",IF(R62&gt;T62,"○",IF(R62&lt;T62,"×","△")))</f>
        <v>×</v>
      </c>
      <c r="R62" s="172">
        <v>7</v>
      </c>
      <c r="S62" s="19" t="str">
        <f>IF(T62="","",IF(T62&gt;R62,"○",IF(T62&lt;R62,"×","△")))</f>
        <v>○</v>
      </c>
      <c r="T62" s="173">
        <v>9</v>
      </c>
      <c r="U62" s="148"/>
      <c r="V62" s="141"/>
      <c r="W62" s="145"/>
      <c r="X62" s="145"/>
      <c r="Y62" s="16" t="s">
        <v>96</v>
      </c>
      <c r="Z62" s="5">
        <f>D94</f>
        <v>1</v>
      </c>
      <c r="AA62" s="31" t="str">
        <f>VLOOKUP(1,Z47:AA48,2,FALSE)</f>
        <v>ゆたぽんＡ</v>
      </c>
      <c r="AB62" s="148"/>
      <c r="AC62" s="141"/>
      <c r="AD62" s="141"/>
      <c r="AE62" s="189"/>
    </row>
    <row r="63" spans="1:31" ht="25.9" customHeight="1">
      <c r="A63" s="186" t="s">
        <v>19</v>
      </c>
      <c r="B63" s="20">
        <f>COUNTIF(B61:B62,"○")</f>
        <v>1</v>
      </c>
      <c r="C63" s="21">
        <f>B63*2</f>
        <v>2</v>
      </c>
      <c r="D63" s="21">
        <f>COUNTIF(D61:D62,"○")</f>
        <v>1</v>
      </c>
      <c r="E63" s="22">
        <f>D63*2</f>
        <v>2</v>
      </c>
      <c r="F63" s="196"/>
      <c r="G63" s="20">
        <f>COUNTIF(G61:G62,"○")</f>
        <v>0</v>
      </c>
      <c r="H63" s="21">
        <f>G63*2</f>
        <v>0</v>
      </c>
      <c r="I63" s="21">
        <f>COUNTIF(I61:I62,"○")</f>
        <v>2</v>
      </c>
      <c r="J63" s="22">
        <f>I63*2</f>
        <v>4</v>
      </c>
      <c r="K63" s="196"/>
      <c r="L63" s="20">
        <f>COUNTIF(L61:L62,"○")</f>
        <v>1</v>
      </c>
      <c r="M63" s="21">
        <f>L63*2</f>
        <v>2</v>
      </c>
      <c r="N63" s="21">
        <f>COUNTIF(N61:N62,"○")</f>
        <v>1</v>
      </c>
      <c r="O63" s="22">
        <f>N63*2</f>
        <v>2</v>
      </c>
      <c r="P63" s="196"/>
      <c r="Q63" s="20">
        <f>COUNTIF(Q61:Q62,"○")</f>
        <v>0</v>
      </c>
      <c r="R63" s="21">
        <f>Q63*2</f>
        <v>0</v>
      </c>
      <c r="S63" s="21">
        <f>COUNTIF(S61:S62,"○")</f>
        <v>2</v>
      </c>
      <c r="T63" s="22">
        <f>S63*2</f>
        <v>4</v>
      </c>
      <c r="U63" s="148"/>
      <c r="V63" s="141"/>
      <c r="W63" s="145"/>
      <c r="X63" s="145"/>
      <c r="Y63" s="16" t="s">
        <v>97</v>
      </c>
      <c r="Z63" s="5">
        <f>G94</f>
        <v>2</v>
      </c>
      <c r="AA63" s="31" t="str">
        <f>VLOOKUP(2,Z43:AA44,2,FALSE)</f>
        <v>Vient &amp;Nexus</v>
      </c>
      <c r="AB63" s="148"/>
      <c r="AC63" s="141"/>
      <c r="AD63" s="141"/>
      <c r="AE63" s="189"/>
    </row>
    <row r="64" spans="1:31" ht="25.9" customHeight="1">
      <c r="A64" s="185" t="s">
        <v>20</v>
      </c>
      <c r="B64" s="18">
        <f>COUNTIF(B61:B62,"△")</f>
        <v>0</v>
      </c>
      <c r="C64" s="19">
        <f>B64*1</f>
        <v>0</v>
      </c>
      <c r="D64" s="19">
        <f>COUNTIF(D61:D62,"△")</f>
        <v>0</v>
      </c>
      <c r="E64" s="23">
        <f>D64*1</f>
        <v>0</v>
      </c>
      <c r="F64" s="197"/>
      <c r="G64" s="18">
        <f>COUNTIF(G61:G62,"△")</f>
        <v>0</v>
      </c>
      <c r="H64" s="19">
        <f>G64*1</f>
        <v>0</v>
      </c>
      <c r="I64" s="19">
        <f>COUNTIF(I61:I62,"△")</f>
        <v>0</v>
      </c>
      <c r="J64" s="23">
        <f>I64*1</f>
        <v>0</v>
      </c>
      <c r="K64" s="197"/>
      <c r="L64" s="18">
        <f>COUNTIF(L61:L62,"△")</f>
        <v>0</v>
      </c>
      <c r="M64" s="19">
        <f>L64*1</f>
        <v>0</v>
      </c>
      <c r="N64" s="19">
        <f>COUNTIF(N61:N62,"△")</f>
        <v>0</v>
      </c>
      <c r="O64" s="23">
        <f>N64*1</f>
        <v>0</v>
      </c>
      <c r="P64" s="197"/>
      <c r="Q64" s="18">
        <f>COUNTIF(Q61:Q62,"△")</f>
        <v>0</v>
      </c>
      <c r="R64" s="19">
        <f>Q64*1</f>
        <v>0</v>
      </c>
      <c r="S64" s="19">
        <f>COUNTIF(S61:S62,"△")</f>
        <v>0</v>
      </c>
      <c r="T64" s="23">
        <f>S64*1</f>
        <v>0</v>
      </c>
      <c r="U64" s="148"/>
      <c r="V64" s="141"/>
      <c r="W64" s="145"/>
      <c r="X64" s="145"/>
      <c r="Y64" s="16" t="s">
        <v>98</v>
      </c>
      <c r="Z64" s="5">
        <f>I94</f>
        <v>1</v>
      </c>
      <c r="AA64" s="31" t="str">
        <f>VLOOKUP(2,Z47:AA48,2,FALSE)</f>
        <v>CLOUD ９(ナイン)</v>
      </c>
      <c r="AB64" s="148"/>
      <c r="AC64" s="141"/>
      <c r="AD64" s="141"/>
      <c r="AE64" s="189"/>
    </row>
    <row r="65" spans="1:31" ht="25.9" customHeight="1">
      <c r="A65" s="185" t="s">
        <v>21</v>
      </c>
      <c r="B65" s="18">
        <f>C61+C62</f>
        <v>12</v>
      </c>
      <c r="C65" s="24">
        <f>IF(B65&gt;D65,2,0)</f>
        <v>0</v>
      </c>
      <c r="D65" s="19">
        <f>E61+E62</f>
        <v>13</v>
      </c>
      <c r="E65" s="23">
        <f>IF(D65&gt;B65,2,0)</f>
        <v>2</v>
      </c>
      <c r="F65" s="197"/>
      <c r="G65" s="18">
        <f>H61+H62</f>
        <v>15</v>
      </c>
      <c r="H65" s="24">
        <f>IF(G65&gt;I65,2,0)</f>
        <v>0</v>
      </c>
      <c r="I65" s="19">
        <f>J61+J62</f>
        <v>21</v>
      </c>
      <c r="J65" s="23">
        <f>IF(I65&gt;G65,2,0)</f>
        <v>2</v>
      </c>
      <c r="K65" s="197"/>
      <c r="L65" s="18">
        <f>M61+M62</f>
        <v>15</v>
      </c>
      <c r="M65" s="24">
        <f>IF(L65&gt;N65,2,0)</f>
        <v>2</v>
      </c>
      <c r="N65" s="19">
        <f>O61+O62</f>
        <v>14</v>
      </c>
      <c r="O65" s="23">
        <f>IF(N65&gt;L65,2,0)</f>
        <v>0</v>
      </c>
      <c r="P65" s="197"/>
      <c r="Q65" s="18">
        <f>R61+R62</f>
        <v>10</v>
      </c>
      <c r="R65" s="24">
        <f>IF(Q65&gt;S65,2,0)</f>
        <v>0</v>
      </c>
      <c r="S65" s="19">
        <f>T61+T62</f>
        <v>15</v>
      </c>
      <c r="T65" s="23">
        <f>IF(S65&gt;Q65,2,0)</f>
        <v>2</v>
      </c>
      <c r="U65" s="148"/>
      <c r="V65" s="141"/>
      <c r="W65" s="145"/>
      <c r="X65" s="145"/>
      <c r="Y65" s="16" t="s">
        <v>99</v>
      </c>
      <c r="Z65" s="5">
        <f>L94</f>
        <v>2</v>
      </c>
      <c r="AA65" s="31" t="str">
        <f>VLOOKUP(1,Z45:AA46,2,FALSE)</f>
        <v>KOGIホワイト</v>
      </c>
      <c r="AB65" s="148"/>
      <c r="AC65" s="141"/>
      <c r="AD65" s="141"/>
      <c r="AE65" s="189"/>
    </row>
    <row r="66" spans="1:31" ht="25.9" customHeight="1">
      <c r="A66" s="185" t="s">
        <v>22</v>
      </c>
      <c r="B66" s="175"/>
      <c r="C66" s="24">
        <f>B66</f>
        <v>0</v>
      </c>
      <c r="D66" s="174"/>
      <c r="E66" s="25">
        <f>D66</f>
        <v>0</v>
      </c>
      <c r="F66" s="197"/>
      <c r="G66" s="175"/>
      <c r="H66" s="24">
        <f>G66</f>
        <v>0</v>
      </c>
      <c r="I66" s="174"/>
      <c r="J66" s="25">
        <f>I66</f>
        <v>0</v>
      </c>
      <c r="K66" s="197"/>
      <c r="L66" s="175"/>
      <c r="M66" s="24">
        <f>L66</f>
        <v>0</v>
      </c>
      <c r="N66" s="174"/>
      <c r="O66" s="25">
        <f>N66</f>
        <v>0</v>
      </c>
      <c r="P66" s="197"/>
      <c r="Q66" s="175"/>
      <c r="R66" s="24">
        <f>Q66</f>
        <v>0</v>
      </c>
      <c r="S66" s="174"/>
      <c r="T66" s="25">
        <f>S66</f>
        <v>0</v>
      </c>
      <c r="U66" s="148"/>
      <c r="V66" s="141"/>
      <c r="W66" s="145"/>
      <c r="X66" s="145"/>
      <c r="Y66" s="16" t="s">
        <v>100</v>
      </c>
      <c r="Z66" s="5">
        <f>N94</f>
        <v>1</v>
      </c>
      <c r="AA66" s="31" t="str">
        <f>VLOOKUP(1,Z49:AA50,2,FALSE)</f>
        <v>健康まにあＺ</v>
      </c>
      <c r="AB66" s="148"/>
      <c r="AC66" s="141"/>
      <c r="AD66" s="141"/>
      <c r="AE66" s="189"/>
    </row>
    <row r="67" spans="1:31" ht="25.9" customHeight="1">
      <c r="A67" s="185" t="s">
        <v>23</v>
      </c>
      <c r="B67" s="26"/>
      <c r="C67" s="19">
        <f>IF(C61="","",SUM(C63:C66))</f>
        <v>2</v>
      </c>
      <c r="D67" s="27"/>
      <c r="E67" s="23">
        <f>IF(E61="","",SUM(E63:E66))</f>
        <v>4</v>
      </c>
      <c r="F67" s="197"/>
      <c r="G67" s="26"/>
      <c r="H67" s="19">
        <f>IF(H61="","",SUM(H63:H66))</f>
        <v>0</v>
      </c>
      <c r="I67" s="27"/>
      <c r="J67" s="23">
        <f>IF(J61="","",SUM(J63:J66))</f>
        <v>6</v>
      </c>
      <c r="K67" s="197"/>
      <c r="L67" s="26"/>
      <c r="M67" s="19">
        <f>IF(M61="","",SUM(M63:M66))</f>
        <v>4</v>
      </c>
      <c r="N67" s="27"/>
      <c r="O67" s="23">
        <f>IF(O61="","",SUM(O63:O66))</f>
        <v>2</v>
      </c>
      <c r="P67" s="197"/>
      <c r="Q67" s="26"/>
      <c r="R67" s="19">
        <f>IF(R61="","",SUM(R63:R66))</f>
        <v>0</v>
      </c>
      <c r="S67" s="27"/>
      <c r="T67" s="23">
        <f>IF(T61="","",SUM(T63:T66))</f>
        <v>6</v>
      </c>
      <c r="U67" s="148"/>
      <c r="V67" s="141"/>
      <c r="W67" s="145"/>
      <c r="X67" s="145"/>
      <c r="Y67" s="16" t="s">
        <v>101</v>
      </c>
      <c r="Z67" s="5">
        <f>Q94</f>
        <v>1</v>
      </c>
      <c r="AA67" s="31" t="str">
        <f>VLOOKUP(2,Z45:AA46,2,FALSE)</f>
        <v>La vie enRose いち</v>
      </c>
      <c r="AB67" s="148"/>
      <c r="AC67" s="141"/>
      <c r="AD67" s="141"/>
      <c r="AE67" s="189"/>
    </row>
    <row r="68" spans="1:31" ht="25.9" customHeight="1" thickBot="1">
      <c r="A68" s="187" t="s">
        <v>24</v>
      </c>
      <c r="B68" s="236">
        <f>IF(C67="","",RANK(C67,C67:E67))</f>
        <v>2</v>
      </c>
      <c r="C68" s="237"/>
      <c r="D68" s="237">
        <f>IF(E67="","",RANK(E67,C67:E67))</f>
        <v>1</v>
      </c>
      <c r="E68" s="238"/>
      <c r="F68" s="92"/>
      <c r="G68" s="236">
        <f>IF(H67="","",RANK(H67,H67:J67))</f>
        <v>2</v>
      </c>
      <c r="H68" s="237"/>
      <c r="I68" s="237">
        <f>IF(J67="","",RANK(J67,H67:J67))</f>
        <v>1</v>
      </c>
      <c r="J68" s="238"/>
      <c r="K68" s="92"/>
      <c r="L68" s="236">
        <f>IF(M67="","",RANK(M67,M67:O67))</f>
        <v>1</v>
      </c>
      <c r="M68" s="237"/>
      <c r="N68" s="237">
        <f>IF(O67="","",RANK(O67,M67:O67))</f>
        <v>2</v>
      </c>
      <c r="O68" s="238"/>
      <c r="P68" s="92"/>
      <c r="Q68" s="236">
        <f>IF(R67="","",RANK(R67,R67:T67))</f>
        <v>2</v>
      </c>
      <c r="R68" s="237"/>
      <c r="S68" s="237">
        <f>IF(T67="","",RANK(T67,R67:T67))</f>
        <v>1</v>
      </c>
      <c r="T68" s="238"/>
      <c r="U68" s="148"/>
      <c r="V68" s="141"/>
      <c r="W68" s="145"/>
      <c r="X68" s="145"/>
      <c r="Y68" s="16" t="s">
        <v>102</v>
      </c>
      <c r="Z68" s="5">
        <f>S94</f>
        <v>2</v>
      </c>
      <c r="AA68" s="31" t="str">
        <f>VLOOKUP(2,Z49:AA50,2,FALSE)</f>
        <v>星が丘FBC弐</v>
      </c>
      <c r="AB68" s="148"/>
      <c r="AC68" s="141"/>
      <c r="AD68" s="141"/>
      <c r="AE68" s="189"/>
    </row>
    <row r="69" spans="1:31" ht="25.9" customHeight="1" thickBot="1">
      <c r="A69" s="181"/>
      <c r="B69" s="180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148"/>
      <c r="V69" s="141"/>
      <c r="W69" s="145"/>
      <c r="X69" s="145"/>
      <c r="Y69" s="16" t="s">
        <v>103</v>
      </c>
      <c r="Z69" s="5">
        <f>B107</f>
        <v>2</v>
      </c>
      <c r="AA69" s="31" t="str">
        <f>VLOOKUP(1,Z51:AA52,2,FALSE)</f>
        <v>Shima-ji (しまぁーじ)</v>
      </c>
      <c r="AB69" s="148"/>
      <c r="AC69" s="141"/>
      <c r="AD69" s="141"/>
      <c r="AE69" s="189"/>
    </row>
    <row r="70" spans="1:31" ht="25.9" customHeight="1" thickBot="1">
      <c r="A70" s="182" t="s">
        <v>104</v>
      </c>
      <c r="B70" s="224" t="s">
        <v>26</v>
      </c>
      <c r="C70" s="225"/>
      <c r="D70" s="225"/>
      <c r="E70" s="226"/>
      <c r="F70" s="141"/>
      <c r="G70" s="224" t="s">
        <v>27</v>
      </c>
      <c r="H70" s="225"/>
      <c r="I70" s="225"/>
      <c r="J70" s="226"/>
      <c r="K70" s="141"/>
      <c r="L70" s="224" t="s">
        <v>28</v>
      </c>
      <c r="M70" s="225"/>
      <c r="N70" s="225"/>
      <c r="O70" s="226"/>
      <c r="P70" s="141"/>
      <c r="Q70" s="224" t="s">
        <v>29</v>
      </c>
      <c r="R70" s="225"/>
      <c r="S70" s="225"/>
      <c r="T70" s="226"/>
      <c r="U70" s="148"/>
      <c r="V70" s="141"/>
      <c r="W70" s="145"/>
      <c r="X70" s="145"/>
      <c r="Y70" s="16" t="s">
        <v>105</v>
      </c>
      <c r="Z70" s="5">
        <f>D107</f>
        <v>1</v>
      </c>
      <c r="AA70" s="31" t="str">
        <f>VLOOKUP(1,Z55:AA56,2,FALSE)</f>
        <v>M−BLOOD</v>
      </c>
      <c r="AB70" s="148"/>
      <c r="AC70" s="141"/>
      <c r="AD70" s="141"/>
      <c r="AE70" s="189"/>
    </row>
    <row r="71" spans="1:31" ht="25.9" customHeight="1">
      <c r="A71" s="184" t="s">
        <v>30</v>
      </c>
      <c r="B71" s="239" t="s">
        <v>85</v>
      </c>
      <c r="C71" s="240"/>
      <c r="D71" s="241" t="s">
        <v>86</v>
      </c>
      <c r="E71" s="242"/>
      <c r="F71" s="188"/>
      <c r="G71" s="239" t="s">
        <v>87</v>
      </c>
      <c r="H71" s="240"/>
      <c r="I71" s="241" t="s">
        <v>88</v>
      </c>
      <c r="J71" s="242"/>
      <c r="K71" s="188"/>
      <c r="L71" s="239" t="s">
        <v>89</v>
      </c>
      <c r="M71" s="240"/>
      <c r="N71" s="241" t="s">
        <v>90</v>
      </c>
      <c r="O71" s="242"/>
      <c r="P71" s="188"/>
      <c r="Q71" s="239" t="s">
        <v>92</v>
      </c>
      <c r="R71" s="240"/>
      <c r="S71" s="241" t="s">
        <v>93</v>
      </c>
      <c r="T71" s="242"/>
      <c r="U71" s="148"/>
      <c r="V71" s="141"/>
      <c r="W71" s="145"/>
      <c r="X71" s="145"/>
      <c r="Y71" s="16" t="s">
        <v>106</v>
      </c>
      <c r="Z71" s="5">
        <f>G107</f>
        <v>1</v>
      </c>
      <c r="AA71" s="31" t="str">
        <f>VLOOKUP(2,Z51:AA52,2,FALSE)</f>
        <v>KOGI レッド</v>
      </c>
      <c r="AB71" s="148"/>
      <c r="AC71" s="141"/>
      <c r="AD71" s="141"/>
      <c r="AE71" s="189"/>
    </row>
    <row r="72" spans="1:31" ht="25.9" customHeight="1">
      <c r="A72" s="231" t="s">
        <v>16</v>
      </c>
      <c r="B72" s="232" t="str">
        <f>VLOOKUP(1,Z33:AA34,2,FALSE)</f>
        <v>Shima-ji (しまぁーじ)</v>
      </c>
      <c r="C72" s="233"/>
      <c r="D72" s="234" t="str">
        <f>VLOOKUP(1,Z35:AA36,2,FALSE)</f>
        <v>KOGI レッド</v>
      </c>
      <c r="E72" s="235"/>
      <c r="F72" s="92"/>
      <c r="G72" s="232" t="str">
        <f>VLOOKUP(2,Z33:AA34,2,FALSE)</f>
        <v>La vie enRose に</v>
      </c>
      <c r="H72" s="233"/>
      <c r="I72" s="234" t="str">
        <f>VLOOKUP(2,Z35:AA36,2,FALSE)</f>
        <v>ＵＦＣ</v>
      </c>
      <c r="J72" s="235"/>
      <c r="K72" s="92"/>
      <c r="L72" s="232" t="str">
        <f>VLOOKUP(1,Z37:AA38,2,FALSE)</f>
        <v>M−BLOOD</v>
      </c>
      <c r="M72" s="233"/>
      <c r="N72" s="234" t="str">
        <f>VLOOKUP(1,Z39:AA40,2,FALSE)</f>
        <v>スマイル</v>
      </c>
      <c r="O72" s="235"/>
      <c r="P72" s="92"/>
      <c r="Q72" s="232" t="str">
        <f>VLOOKUP(2,Z37:AA38,2,FALSE)</f>
        <v>星が丘FBC壱</v>
      </c>
      <c r="R72" s="233"/>
      <c r="S72" s="234" t="str">
        <f>VLOOKUP(2,Z39:AA40,2,FALSE)</f>
        <v>相模原大野台</v>
      </c>
      <c r="T72" s="235"/>
      <c r="U72" s="148"/>
      <c r="V72" s="141"/>
      <c r="W72" s="145"/>
      <c r="X72" s="145"/>
      <c r="Y72" s="16" t="s">
        <v>107</v>
      </c>
      <c r="Z72" s="5">
        <f>I107</f>
        <v>2</v>
      </c>
      <c r="AA72" s="31" t="str">
        <f>VLOOKUP(2,Z55:AA56,2,FALSE)</f>
        <v>スマイル</v>
      </c>
      <c r="AB72" s="148"/>
      <c r="AC72" s="141"/>
      <c r="AD72" s="141"/>
      <c r="AE72" s="189"/>
    </row>
    <row r="73" spans="1:31" ht="25.9" customHeight="1">
      <c r="A73" s="231"/>
      <c r="B73" s="232"/>
      <c r="C73" s="233"/>
      <c r="D73" s="234"/>
      <c r="E73" s="235"/>
      <c r="F73" s="92"/>
      <c r="G73" s="232"/>
      <c r="H73" s="233"/>
      <c r="I73" s="234"/>
      <c r="J73" s="235"/>
      <c r="K73" s="92"/>
      <c r="L73" s="232"/>
      <c r="M73" s="233"/>
      <c r="N73" s="234"/>
      <c r="O73" s="235"/>
      <c r="P73" s="92"/>
      <c r="Q73" s="232"/>
      <c r="R73" s="233"/>
      <c r="S73" s="234"/>
      <c r="T73" s="235"/>
      <c r="U73" s="148"/>
      <c r="V73" s="141"/>
      <c r="W73" s="145"/>
      <c r="X73" s="145"/>
      <c r="Y73" s="16" t="s">
        <v>108</v>
      </c>
      <c r="Z73" s="5">
        <f>L107</f>
        <v>2</v>
      </c>
      <c r="AA73" s="31" t="str">
        <f>VLOOKUP(1,Z53:AA54,2,FALSE)</f>
        <v>ＵＦＣ</v>
      </c>
      <c r="AB73" s="148"/>
      <c r="AC73" s="141"/>
      <c r="AD73" s="141"/>
      <c r="AE73" s="189"/>
    </row>
    <row r="74" spans="1:31" ht="25.9" customHeight="1">
      <c r="A74" s="185" t="s">
        <v>17</v>
      </c>
      <c r="B74" s="18" t="str">
        <f>IF(C74="","",IF(C74&gt;E74,"○",IF(C74&lt;E74,"×","△")))</f>
        <v>○</v>
      </c>
      <c r="C74" s="172">
        <v>7</v>
      </c>
      <c r="D74" s="19" t="str">
        <f>IF(E74="","",IF(E74&gt;C74,"○",IF(E74&lt;C74,"×","△")))</f>
        <v>×</v>
      </c>
      <c r="E74" s="173">
        <v>5</v>
      </c>
      <c r="F74" s="92"/>
      <c r="G74" s="18" t="str">
        <f>IF(H74="","",IF(H74&gt;J74,"○",IF(H74&lt;J74,"×","△")))</f>
        <v>×</v>
      </c>
      <c r="H74" s="172">
        <v>6</v>
      </c>
      <c r="I74" s="19" t="str">
        <f>IF(J74="","",IF(J74&gt;H74,"○",IF(J74&lt;H74,"×","△")))</f>
        <v>○</v>
      </c>
      <c r="J74" s="173">
        <v>11</v>
      </c>
      <c r="K74" s="92"/>
      <c r="L74" s="18" t="str">
        <f>IF(M74="","",IF(M74&gt;O74,"○",IF(M74&lt;O74,"×","△")))</f>
        <v>○</v>
      </c>
      <c r="M74" s="172">
        <v>6</v>
      </c>
      <c r="N74" s="19" t="str">
        <f>IF(O74="","",IF(O74&gt;M74,"○",IF(O74&lt;M74,"×","△")))</f>
        <v>×</v>
      </c>
      <c r="O74" s="173">
        <v>2</v>
      </c>
      <c r="P74" s="92"/>
      <c r="Q74" s="18" t="str">
        <f>IF(R74="","",IF(R74&gt;T74,"○",IF(R74&lt;T74,"×","△")))</f>
        <v>○</v>
      </c>
      <c r="R74" s="172">
        <v>12</v>
      </c>
      <c r="S74" s="19" t="str">
        <f>IF(T74="","",IF(T74&gt;R74,"○",IF(T74&lt;R74,"×","△")))</f>
        <v>×</v>
      </c>
      <c r="T74" s="173">
        <v>5</v>
      </c>
      <c r="U74" s="148"/>
      <c r="V74" s="141"/>
      <c r="W74" s="145"/>
      <c r="X74" s="145"/>
      <c r="Y74" s="16" t="s">
        <v>109</v>
      </c>
      <c r="Z74" s="5">
        <f>N107</f>
        <v>1</v>
      </c>
      <c r="AA74" s="31" t="str">
        <f>VLOOKUP(1,Z57:AA58,2,FALSE)</f>
        <v>星が丘FBC壱</v>
      </c>
      <c r="AB74" s="148"/>
      <c r="AC74" s="141"/>
      <c r="AD74" s="141"/>
      <c r="AE74" s="189"/>
    </row>
    <row r="75" spans="1:31" ht="25.9" customHeight="1">
      <c r="A75" s="185" t="s">
        <v>18</v>
      </c>
      <c r="B75" s="18" t="str">
        <f>IF(C75="","",IF(C75&gt;E75,"○",IF(C75&lt;E75,"×","△")))</f>
        <v>△</v>
      </c>
      <c r="C75" s="172">
        <v>4</v>
      </c>
      <c r="D75" s="19" t="str">
        <f>IF(E75="","",IF(E75&gt;C75,"○",IF(E75&lt;C75,"×","△")))</f>
        <v>△</v>
      </c>
      <c r="E75" s="173">
        <v>4</v>
      </c>
      <c r="F75" s="92"/>
      <c r="G75" s="18" t="str">
        <f>IF(H75="","",IF(H75&gt;J75,"○",IF(H75&lt;J75,"×","△")))</f>
        <v>○</v>
      </c>
      <c r="H75" s="172">
        <v>10</v>
      </c>
      <c r="I75" s="19" t="str">
        <f>IF(J75="","",IF(J75&gt;H75,"○",IF(J75&lt;H75,"×","△")))</f>
        <v>×</v>
      </c>
      <c r="J75" s="173">
        <v>6</v>
      </c>
      <c r="K75" s="92"/>
      <c r="L75" s="18" t="str">
        <f>IF(M75="","",IF(M75&gt;O75,"○",IF(M75&lt;O75,"×","△")))</f>
        <v>○</v>
      </c>
      <c r="M75" s="172">
        <v>4</v>
      </c>
      <c r="N75" s="19" t="str">
        <f>IF(O75="","",IF(O75&gt;M75,"○",IF(O75&lt;M75,"×","△")))</f>
        <v>×</v>
      </c>
      <c r="O75" s="173">
        <v>2</v>
      </c>
      <c r="P75" s="92"/>
      <c r="Q75" s="18" t="str">
        <f>IF(R75="","",IF(R75&gt;T75,"○",IF(R75&lt;T75,"×","△")))</f>
        <v>×</v>
      </c>
      <c r="R75" s="172">
        <v>4</v>
      </c>
      <c r="S75" s="19" t="str">
        <f>IF(T75="","",IF(T75&gt;R75,"○",IF(T75&lt;R75,"×","△")))</f>
        <v>○</v>
      </c>
      <c r="T75" s="173">
        <v>10</v>
      </c>
      <c r="U75" s="148"/>
      <c r="V75" s="141"/>
      <c r="W75" s="145"/>
      <c r="X75" s="145"/>
      <c r="Y75" s="16" t="s">
        <v>110</v>
      </c>
      <c r="Z75" s="5">
        <f>Q107</f>
        <v>1</v>
      </c>
      <c r="AA75" s="31" t="str">
        <f>VLOOKUP(2,Z53:AA54,2,FALSE)</f>
        <v>La vie enRose に</v>
      </c>
      <c r="AB75" s="148"/>
      <c r="AC75" s="141"/>
      <c r="AD75" s="141"/>
      <c r="AE75" s="189"/>
    </row>
    <row r="76" spans="1:31" ht="25.9" customHeight="1">
      <c r="A76" s="186" t="s">
        <v>19</v>
      </c>
      <c r="B76" s="20">
        <f>COUNTIF(B74:B75,"○")</f>
        <v>1</v>
      </c>
      <c r="C76" s="21">
        <f>B76*2</f>
        <v>2</v>
      </c>
      <c r="D76" s="21">
        <f>COUNTIF(D74:D75,"○")</f>
        <v>0</v>
      </c>
      <c r="E76" s="22">
        <f>D76*2</f>
        <v>0</v>
      </c>
      <c r="F76" s="196"/>
      <c r="G76" s="20">
        <f>COUNTIF(G74:G75,"○")</f>
        <v>1</v>
      </c>
      <c r="H76" s="21">
        <f>G76*2</f>
        <v>2</v>
      </c>
      <c r="I76" s="21">
        <f>COUNTIF(I74:I75,"○")</f>
        <v>1</v>
      </c>
      <c r="J76" s="22">
        <f>I76*2</f>
        <v>2</v>
      </c>
      <c r="K76" s="196"/>
      <c r="L76" s="20">
        <f>COUNTIF(L74:L75,"○")</f>
        <v>2</v>
      </c>
      <c r="M76" s="21">
        <f>L76*2</f>
        <v>4</v>
      </c>
      <c r="N76" s="21">
        <f>COUNTIF(N74:N75,"○")</f>
        <v>0</v>
      </c>
      <c r="O76" s="22">
        <f>N76*2</f>
        <v>0</v>
      </c>
      <c r="P76" s="196"/>
      <c r="Q76" s="20">
        <f>COUNTIF(Q74:Q75,"○")</f>
        <v>1</v>
      </c>
      <c r="R76" s="21">
        <f>Q76*2</f>
        <v>2</v>
      </c>
      <c r="S76" s="21">
        <f>COUNTIF(S74:S75,"○")</f>
        <v>1</v>
      </c>
      <c r="T76" s="22">
        <f>S76*2</f>
        <v>2</v>
      </c>
      <c r="U76" s="148"/>
      <c r="V76" s="141"/>
      <c r="W76" s="145"/>
      <c r="X76" s="145"/>
      <c r="Y76" s="29" t="s">
        <v>111</v>
      </c>
      <c r="Z76" s="170">
        <f>S107</f>
        <v>2</v>
      </c>
      <c r="AA76" s="32" t="str">
        <f>VLOOKUP(2,Z57:AA58,2,FALSE)</f>
        <v>相模原大野台</v>
      </c>
      <c r="AB76" s="148"/>
      <c r="AC76" s="141"/>
      <c r="AD76" s="141"/>
      <c r="AE76" s="189"/>
    </row>
    <row r="77" spans="1:31" ht="25.9" customHeight="1">
      <c r="A77" s="185" t="s">
        <v>20</v>
      </c>
      <c r="B77" s="18">
        <f>COUNTIF(B74:B75,"△")</f>
        <v>1</v>
      </c>
      <c r="C77" s="19">
        <f>B77*1</f>
        <v>1</v>
      </c>
      <c r="D77" s="19">
        <f>COUNTIF(D74:D75,"△")</f>
        <v>1</v>
      </c>
      <c r="E77" s="23">
        <f>D77*1</f>
        <v>1</v>
      </c>
      <c r="F77" s="197"/>
      <c r="G77" s="18">
        <f>COUNTIF(G74:G75,"△")</f>
        <v>0</v>
      </c>
      <c r="H77" s="19">
        <f>G77*1</f>
        <v>0</v>
      </c>
      <c r="I77" s="19">
        <f>COUNTIF(I74:I75,"△")</f>
        <v>0</v>
      </c>
      <c r="J77" s="23">
        <f>I77*1</f>
        <v>0</v>
      </c>
      <c r="K77" s="197"/>
      <c r="L77" s="18">
        <f>COUNTIF(L74:L75,"△")</f>
        <v>0</v>
      </c>
      <c r="M77" s="19">
        <f>L77*1</f>
        <v>0</v>
      </c>
      <c r="N77" s="19">
        <f>COUNTIF(N74:N75,"△")</f>
        <v>0</v>
      </c>
      <c r="O77" s="23">
        <f>N77*1</f>
        <v>0</v>
      </c>
      <c r="P77" s="197"/>
      <c r="Q77" s="18">
        <f>COUNTIF(Q74:Q75,"△")</f>
        <v>0</v>
      </c>
      <c r="R77" s="19">
        <f>Q77*1</f>
        <v>0</v>
      </c>
      <c r="S77" s="19">
        <f>COUNTIF(S74:S75,"△")</f>
        <v>0</v>
      </c>
      <c r="T77" s="23">
        <f>S77*1</f>
        <v>0</v>
      </c>
      <c r="U77" s="148"/>
      <c r="V77" s="141"/>
      <c r="W77" s="145"/>
      <c r="X77" s="145"/>
      <c r="Y77" s="141"/>
      <c r="Z77" s="141"/>
      <c r="AA77" s="141"/>
      <c r="AB77" s="148"/>
      <c r="AC77" s="141"/>
      <c r="AD77" s="141"/>
      <c r="AE77" s="189"/>
    </row>
    <row r="78" spans="1:31" ht="25.9" customHeight="1">
      <c r="A78" s="185" t="s">
        <v>21</v>
      </c>
      <c r="B78" s="18">
        <f>C74+C75</f>
        <v>11</v>
      </c>
      <c r="C78" s="24">
        <f>IF(B78&gt;D78,2,0)</f>
        <v>2</v>
      </c>
      <c r="D78" s="19">
        <f>E74+E75</f>
        <v>9</v>
      </c>
      <c r="E78" s="23">
        <f>IF(D78&gt;B78,2,0)</f>
        <v>0</v>
      </c>
      <c r="F78" s="197"/>
      <c r="G78" s="18">
        <f>H74+H75</f>
        <v>16</v>
      </c>
      <c r="H78" s="24">
        <f>IF(G78&gt;I78,2,0)</f>
        <v>0</v>
      </c>
      <c r="I78" s="19">
        <f>J74+J75</f>
        <v>17</v>
      </c>
      <c r="J78" s="23">
        <f>IF(I78&gt;G78,2,0)</f>
        <v>2</v>
      </c>
      <c r="K78" s="197"/>
      <c r="L78" s="18">
        <f>M74+M75</f>
        <v>10</v>
      </c>
      <c r="M78" s="24">
        <f>IF(L78&gt;N78,2,0)</f>
        <v>2</v>
      </c>
      <c r="N78" s="19">
        <f>O74+O75</f>
        <v>4</v>
      </c>
      <c r="O78" s="23">
        <f>IF(N78&gt;L78,2,0)</f>
        <v>0</v>
      </c>
      <c r="P78" s="197"/>
      <c r="Q78" s="18">
        <f>R74+R75</f>
        <v>16</v>
      </c>
      <c r="R78" s="24">
        <f>IF(Q78&gt;S78,2,0)</f>
        <v>2</v>
      </c>
      <c r="S78" s="19">
        <f>T74+T75</f>
        <v>15</v>
      </c>
      <c r="T78" s="23">
        <f>IF(S78&gt;Q78,2,0)</f>
        <v>0</v>
      </c>
      <c r="U78" s="148"/>
      <c r="V78" s="141"/>
      <c r="W78" s="145"/>
      <c r="X78" s="145"/>
      <c r="Y78" s="141"/>
      <c r="Z78" s="141"/>
      <c r="AA78" s="141"/>
      <c r="AB78" s="148"/>
      <c r="AC78" s="141"/>
      <c r="AD78" s="141"/>
      <c r="AE78" s="189"/>
    </row>
    <row r="79" spans="1:31" ht="25.9" customHeight="1">
      <c r="A79" s="185" t="s">
        <v>22</v>
      </c>
      <c r="B79" s="175"/>
      <c r="C79" s="24">
        <f>B79</f>
        <v>0</v>
      </c>
      <c r="D79" s="174"/>
      <c r="E79" s="25">
        <f>D79</f>
        <v>0</v>
      </c>
      <c r="F79" s="197"/>
      <c r="G79" s="175"/>
      <c r="H79" s="24">
        <f>G79</f>
        <v>0</v>
      </c>
      <c r="I79" s="174"/>
      <c r="J79" s="25">
        <f>I79</f>
        <v>0</v>
      </c>
      <c r="K79" s="197"/>
      <c r="L79" s="175"/>
      <c r="M79" s="24">
        <f>L79</f>
        <v>0</v>
      </c>
      <c r="N79" s="174"/>
      <c r="O79" s="25">
        <f>N79</f>
        <v>0</v>
      </c>
      <c r="P79" s="197"/>
      <c r="Q79" s="175"/>
      <c r="R79" s="24">
        <f>Q79</f>
        <v>0</v>
      </c>
      <c r="S79" s="174"/>
      <c r="T79" s="25">
        <f>S79</f>
        <v>0</v>
      </c>
      <c r="U79" s="148"/>
      <c r="V79" s="141"/>
      <c r="W79" s="145"/>
      <c r="X79" s="145"/>
      <c r="Y79" s="141"/>
      <c r="Z79" s="141"/>
      <c r="AA79" s="189"/>
      <c r="AB79" s="148"/>
      <c r="AC79" s="141"/>
      <c r="AD79" s="141"/>
      <c r="AE79" s="189"/>
    </row>
    <row r="80" spans="1:31" ht="25.9" customHeight="1">
      <c r="A80" s="185" t="s">
        <v>23</v>
      </c>
      <c r="B80" s="26"/>
      <c r="C80" s="19">
        <f>IF(C74="","",SUM(C76:C79))</f>
        <v>5</v>
      </c>
      <c r="D80" s="27"/>
      <c r="E80" s="23">
        <f>IF(E74="","",SUM(E76:E79))</f>
        <v>1</v>
      </c>
      <c r="F80" s="197"/>
      <c r="G80" s="26"/>
      <c r="H80" s="19">
        <f>IF(H74="","",SUM(H76:H79))</f>
        <v>2</v>
      </c>
      <c r="I80" s="27"/>
      <c r="J80" s="23">
        <f>IF(J74="","",SUM(J76:J79))</f>
        <v>4</v>
      </c>
      <c r="K80" s="197"/>
      <c r="L80" s="26"/>
      <c r="M80" s="19">
        <f>IF(M74="","",SUM(M76:M79))</f>
        <v>6</v>
      </c>
      <c r="N80" s="27"/>
      <c r="O80" s="23">
        <f>IF(O74="","",SUM(O76:O79))</f>
        <v>0</v>
      </c>
      <c r="P80" s="197"/>
      <c r="Q80" s="26"/>
      <c r="R80" s="19">
        <f>IF(R74="","",SUM(R76:R79))</f>
        <v>4</v>
      </c>
      <c r="S80" s="27"/>
      <c r="T80" s="23">
        <f>IF(T74="","",SUM(T76:T79))</f>
        <v>2</v>
      </c>
      <c r="U80" s="148"/>
      <c r="V80" s="141"/>
      <c r="W80" s="145"/>
      <c r="X80" s="145"/>
      <c r="Y80" s="141"/>
      <c r="Z80" s="141"/>
      <c r="AA80" s="141"/>
      <c r="AB80" s="148"/>
      <c r="AC80" s="141"/>
      <c r="AD80" s="141"/>
      <c r="AE80" s="189"/>
    </row>
    <row r="81" spans="1:31" ht="25.9" customHeight="1" thickBot="1">
      <c r="A81" s="187" t="s">
        <v>24</v>
      </c>
      <c r="B81" s="236">
        <f>IF(C80="","",RANK(C80,C80:E80))</f>
        <v>1</v>
      </c>
      <c r="C81" s="237"/>
      <c r="D81" s="237">
        <f>IF(E80="","",RANK(E80,C80:E80))</f>
        <v>2</v>
      </c>
      <c r="E81" s="238"/>
      <c r="F81" s="92"/>
      <c r="G81" s="236">
        <f>IF(H80="","",RANK(H80,H80:J80))</f>
        <v>2</v>
      </c>
      <c r="H81" s="237"/>
      <c r="I81" s="237">
        <f>IF(J80="","",RANK(J80,H80:J80))</f>
        <v>1</v>
      </c>
      <c r="J81" s="238"/>
      <c r="K81" s="92"/>
      <c r="L81" s="236">
        <f>IF(M80="","",RANK(M80,M80:O80))</f>
        <v>1</v>
      </c>
      <c r="M81" s="237"/>
      <c r="N81" s="237">
        <f>IF(O80="","",RANK(O80,M80:O80))</f>
        <v>2</v>
      </c>
      <c r="O81" s="238"/>
      <c r="P81" s="92"/>
      <c r="Q81" s="236">
        <f>IF(R80="","",RANK(R80,R80:T80))</f>
        <v>1</v>
      </c>
      <c r="R81" s="237"/>
      <c r="S81" s="237">
        <f>IF(T80="","",RANK(T80,R80:T80))</f>
        <v>2</v>
      </c>
      <c r="T81" s="238"/>
      <c r="U81" s="148"/>
      <c r="V81" s="141"/>
      <c r="W81" s="145"/>
      <c r="X81" s="145"/>
      <c r="Y81" s="141"/>
      <c r="Z81" s="141"/>
      <c r="AA81" s="141"/>
      <c r="AB81" s="148"/>
      <c r="AC81" s="141"/>
      <c r="AD81" s="141"/>
      <c r="AE81" s="189"/>
    </row>
    <row r="82" spans="1:31" ht="25.9" customHeight="1" thickBot="1">
      <c r="A82" s="181"/>
      <c r="B82" s="180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148"/>
      <c r="V82" s="141"/>
      <c r="W82" s="145"/>
      <c r="X82" s="145"/>
      <c r="Y82" s="141"/>
      <c r="Z82" s="141"/>
      <c r="AA82" s="189"/>
      <c r="AB82" s="148"/>
      <c r="AC82" s="141"/>
      <c r="AD82" s="141"/>
      <c r="AE82" s="189"/>
    </row>
    <row r="83" spans="1:31" ht="25.9" customHeight="1" thickBot="1">
      <c r="A83" s="182" t="s">
        <v>112</v>
      </c>
      <c r="B83" s="224" t="s">
        <v>26</v>
      </c>
      <c r="C83" s="225"/>
      <c r="D83" s="225"/>
      <c r="E83" s="226"/>
      <c r="F83" s="141"/>
      <c r="G83" s="224" t="s">
        <v>27</v>
      </c>
      <c r="H83" s="225"/>
      <c r="I83" s="225"/>
      <c r="J83" s="226"/>
      <c r="K83" s="141"/>
      <c r="L83" s="224" t="s">
        <v>28</v>
      </c>
      <c r="M83" s="225"/>
      <c r="N83" s="225"/>
      <c r="O83" s="226"/>
      <c r="P83" s="141"/>
      <c r="Q83" s="224" t="s">
        <v>29</v>
      </c>
      <c r="R83" s="225"/>
      <c r="S83" s="225"/>
      <c r="T83" s="226"/>
      <c r="U83" s="148"/>
      <c r="V83" s="141"/>
      <c r="W83" s="145"/>
      <c r="X83" s="145"/>
      <c r="Y83" s="141"/>
      <c r="Z83" s="141"/>
      <c r="AA83" s="141"/>
      <c r="AB83" s="148"/>
      <c r="AC83" s="141"/>
      <c r="AD83" s="141"/>
      <c r="AE83" s="189"/>
    </row>
    <row r="84" spans="1:31" ht="25.9" customHeight="1">
      <c r="A84" s="184" t="s">
        <v>30</v>
      </c>
      <c r="B84" s="239" t="s">
        <v>95</v>
      </c>
      <c r="C84" s="240"/>
      <c r="D84" s="241" t="s">
        <v>96</v>
      </c>
      <c r="E84" s="242"/>
      <c r="F84" s="188"/>
      <c r="G84" s="239" t="s">
        <v>97</v>
      </c>
      <c r="H84" s="240"/>
      <c r="I84" s="241" t="s">
        <v>98</v>
      </c>
      <c r="J84" s="242"/>
      <c r="K84" s="188"/>
      <c r="L84" s="239" t="s">
        <v>99</v>
      </c>
      <c r="M84" s="240"/>
      <c r="N84" s="241" t="s">
        <v>100</v>
      </c>
      <c r="O84" s="242"/>
      <c r="P84" s="188"/>
      <c r="Q84" s="239" t="s">
        <v>101</v>
      </c>
      <c r="R84" s="240"/>
      <c r="S84" s="241" t="s">
        <v>102</v>
      </c>
      <c r="T84" s="242"/>
      <c r="U84" s="148"/>
      <c r="V84" s="141"/>
      <c r="W84" s="145"/>
      <c r="X84" s="145"/>
      <c r="Y84" s="141"/>
      <c r="Z84" s="141"/>
      <c r="AA84" s="141"/>
      <c r="AB84" s="148"/>
      <c r="AC84" s="141"/>
      <c r="AD84" s="141"/>
      <c r="AE84" s="189"/>
    </row>
    <row r="85" spans="1:31" ht="25.9" customHeight="1">
      <c r="A85" s="231" t="s">
        <v>16</v>
      </c>
      <c r="B85" s="232" t="str">
        <f>VLOOKUP(1,Z43:AA44,2,FALSE)</f>
        <v>あまぞねす</v>
      </c>
      <c r="C85" s="233"/>
      <c r="D85" s="234" t="str">
        <f>VLOOKUP(1,Z47:AA48,2,FALSE)</f>
        <v>ゆたぽんＡ</v>
      </c>
      <c r="E85" s="235"/>
      <c r="F85" s="92"/>
      <c r="G85" s="232" t="str">
        <f>VLOOKUP(2,Z43:AA44,2,FALSE)</f>
        <v>Vient &amp;Nexus</v>
      </c>
      <c r="H85" s="233"/>
      <c r="I85" s="234" t="str">
        <f>VLOOKUP(2,Z47:AA48,2,FALSE)</f>
        <v>CLOUD ９(ナイン)</v>
      </c>
      <c r="J85" s="235"/>
      <c r="K85" s="92"/>
      <c r="L85" s="232" t="str">
        <f>VLOOKUP(1,Z45:AA46,2,FALSE)</f>
        <v>KOGIホワイト</v>
      </c>
      <c r="M85" s="233"/>
      <c r="N85" s="234" t="str">
        <f>VLOOKUP(1,Z49:AA50,2,FALSE)</f>
        <v>健康まにあＺ</v>
      </c>
      <c r="O85" s="235"/>
      <c r="P85" s="92"/>
      <c r="Q85" s="232" t="str">
        <f>VLOOKUP(2,Z45:AA46,2,FALSE)</f>
        <v>La vie enRose いち</v>
      </c>
      <c r="R85" s="233"/>
      <c r="S85" s="234" t="str">
        <f>VLOOKUP(2,Z49:AA50,2,FALSE)</f>
        <v>星が丘FBC弐</v>
      </c>
      <c r="T85" s="235"/>
      <c r="U85" s="148"/>
      <c r="V85" s="141"/>
      <c r="W85" s="145"/>
      <c r="X85" s="145"/>
      <c r="Y85" s="141"/>
      <c r="Z85" s="141"/>
      <c r="AA85" s="141"/>
      <c r="AB85" s="141"/>
      <c r="AC85" s="141"/>
      <c r="AD85" s="141"/>
      <c r="AE85" s="189"/>
    </row>
    <row r="86" spans="1:31" ht="25.9" customHeight="1">
      <c r="A86" s="231"/>
      <c r="B86" s="232"/>
      <c r="C86" s="233"/>
      <c r="D86" s="234"/>
      <c r="E86" s="235"/>
      <c r="F86" s="92"/>
      <c r="G86" s="232"/>
      <c r="H86" s="233"/>
      <c r="I86" s="234"/>
      <c r="J86" s="235"/>
      <c r="K86" s="92"/>
      <c r="L86" s="232"/>
      <c r="M86" s="233"/>
      <c r="N86" s="234"/>
      <c r="O86" s="235"/>
      <c r="P86" s="92"/>
      <c r="Q86" s="232"/>
      <c r="R86" s="233"/>
      <c r="S86" s="234"/>
      <c r="T86" s="235"/>
      <c r="U86" s="148"/>
      <c r="V86" s="141"/>
      <c r="W86" s="145"/>
      <c r="X86" s="145"/>
      <c r="Y86" s="141"/>
      <c r="Z86" s="141"/>
      <c r="AA86" s="141"/>
      <c r="AB86" s="141"/>
      <c r="AC86" s="141"/>
      <c r="AD86" s="141"/>
      <c r="AE86" s="189"/>
    </row>
    <row r="87" spans="1:31" ht="25.9" customHeight="1">
      <c r="A87" s="185" t="s">
        <v>17</v>
      </c>
      <c r="B87" s="18" t="str">
        <f>IF(C87="","",IF(C87&gt;E87,"○",IF(C87&lt;E87,"×","△")))</f>
        <v>×</v>
      </c>
      <c r="C87" s="172">
        <v>7</v>
      </c>
      <c r="D87" s="19" t="str">
        <f>IF(E87="","",IF(E87&gt;C87,"○",IF(E87&lt;C87,"×","△")))</f>
        <v>○</v>
      </c>
      <c r="E87" s="173">
        <v>10</v>
      </c>
      <c r="F87" s="92"/>
      <c r="G87" s="18" t="str">
        <f>IF(H87="","",IF(H87&gt;J87,"○",IF(H87&lt;J87,"×","△")))</f>
        <v>○</v>
      </c>
      <c r="H87" s="172">
        <v>6</v>
      </c>
      <c r="I87" s="19" t="str">
        <f>IF(J87="","",IF(J87&gt;H87,"○",IF(J87&lt;H87,"×","△")))</f>
        <v>×</v>
      </c>
      <c r="J87" s="173">
        <v>5</v>
      </c>
      <c r="K87" s="92"/>
      <c r="L87" s="18" t="str">
        <f>IF(M87="","",IF(M87&gt;O87,"○",IF(M87&lt;O87,"×","△")))</f>
        <v>×</v>
      </c>
      <c r="M87" s="172">
        <v>5</v>
      </c>
      <c r="N87" s="19" t="str">
        <f>IF(O87="","",IF(O87&gt;M87,"○",IF(O87&lt;M87,"×","△")))</f>
        <v>○</v>
      </c>
      <c r="O87" s="173">
        <v>7</v>
      </c>
      <c r="P87" s="92"/>
      <c r="Q87" s="18" t="str">
        <f>IF(R87="","",IF(R87&gt;T87,"○",IF(R87&lt;T87,"×","△")))</f>
        <v>○</v>
      </c>
      <c r="R87" s="172">
        <v>10</v>
      </c>
      <c r="S87" s="19" t="str">
        <f>IF(T87="","",IF(T87&gt;R87,"○",IF(T87&lt;R87,"×","△")))</f>
        <v>×</v>
      </c>
      <c r="T87" s="173">
        <v>7</v>
      </c>
      <c r="U87" s="148"/>
      <c r="V87" s="141"/>
      <c r="W87" s="145"/>
      <c r="X87" s="145"/>
      <c r="Y87" s="141"/>
      <c r="Z87" s="141"/>
      <c r="AA87" s="141"/>
      <c r="AB87" s="141"/>
      <c r="AC87" s="141"/>
      <c r="AD87" s="141"/>
      <c r="AE87" s="189"/>
    </row>
    <row r="88" spans="1:31" ht="25.9" customHeight="1">
      <c r="A88" s="185" t="s">
        <v>18</v>
      </c>
      <c r="B88" s="18" t="str">
        <f>IF(C88="","",IF(C88&gt;E88,"○",IF(C88&lt;E88,"×","△")))</f>
        <v>×</v>
      </c>
      <c r="C88" s="172">
        <v>6</v>
      </c>
      <c r="D88" s="19" t="str">
        <f>IF(E88="","",IF(E88&gt;C88,"○",IF(E88&lt;C88,"×","△")))</f>
        <v>○</v>
      </c>
      <c r="E88" s="173">
        <v>9</v>
      </c>
      <c r="F88" s="92"/>
      <c r="G88" s="18" t="str">
        <f>IF(H88="","",IF(H88&gt;J88,"○",IF(H88&lt;J88,"×","△")))</f>
        <v>×</v>
      </c>
      <c r="H88" s="172">
        <v>6</v>
      </c>
      <c r="I88" s="19" t="str">
        <f>IF(J88="","",IF(J88&gt;H88,"○",IF(J88&lt;H88,"×","△")))</f>
        <v>○</v>
      </c>
      <c r="J88" s="173">
        <v>10</v>
      </c>
      <c r="K88" s="92"/>
      <c r="L88" s="18" t="str">
        <f>IF(M88="","",IF(M88&gt;O88,"○",IF(M88&lt;O88,"×","△")))</f>
        <v>×</v>
      </c>
      <c r="M88" s="172">
        <v>6</v>
      </c>
      <c r="N88" s="19" t="str">
        <f>IF(O88="","",IF(O88&gt;M88,"○",IF(O88&lt;M88,"×","△")))</f>
        <v>○</v>
      </c>
      <c r="O88" s="173">
        <v>14</v>
      </c>
      <c r="P88" s="92"/>
      <c r="Q88" s="18" t="str">
        <f>IF(R88="","",IF(R88&gt;T88,"○",IF(R88&lt;T88,"×","△")))</f>
        <v>○</v>
      </c>
      <c r="R88" s="172">
        <v>14</v>
      </c>
      <c r="S88" s="19" t="str">
        <f>IF(T88="","",IF(T88&gt;R88,"○",IF(T88&lt;R88,"×","△")))</f>
        <v>×</v>
      </c>
      <c r="T88" s="173">
        <v>7</v>
      </c>
      <c r="U88" s="148"/>
      <c r="V88" s="141"/>
      <c r="W88" s="145"/>
      <c r="X88" s="145"/>
      <c r="Y88" s="141"/>
      <c r="Z88" s="141"/>
      <c r="AA88" s="141"/>
      <c r="AB88" s="141"/>
      <c r="AC88" s="141"/>
      <c r="AD88" s="141"/>
      <c r="AE88" s="189"/>
    </row>
    <row r="89" spans="1:31" ht="25.9" customHeight="1">
      <c r="A89" s="186" t="s">
        <v>19</v>
      </c>
      <c r="B89" s="20">
        <f>COUNTIF(B87:B88,"○")</f>
        <v>0</v>
      </c>
      <c r="C89" s="21">
        <f>B89*2</f>
        <v>0</v>
      </c>
      <c r="D89" s="21">
        <f>COUNTIF(D87:D88,"○")</f>
        <v>2</v>
      </c>
      <c r="E89" s="22">
        <f>D89*2</f>
        <v>4</v>
      </c>
      <c r="F89" s="196"/>
      <c r="G89" s="20">
        <f>COUNTIF(G87:G88,"○")</f>
        <v>1</v>
      </c>
      <c r="H89" s="21">
        <f>G89*2</f>
        <v>2</v>
      </c>
      <c r="I89" s="21">
        <f>COUNTIF(I87:I88,"○")</f>
        <v>1</v>
      </c>
      <c r="J89" s="22">
        <f>I89*2</f>
        <v>2</v>
      </c>
      <c r="K89" s="196"/>
      <c r="L89" s="20">
        <f>COUNTIF(L87:L88,"○")</f>
        <v>0</v>
      </c>
      <c r="M89" s="21">
        <f>L89*2</f>
        <v>0</v>
      </c>
      <c r="N89" s="21">
        <f>COUNTIF(N87:N88,"○")</f>
        <v>2</v>
      </c>
      <c r="O89" s="22">
        <f>N89*2</f>
        <v>4</v>
      </c>
      <c r="P89" s="196"/>
      <c r="Q89" s="20">
        <f>COUNTIF(Q87:Q88,"○")</f>
        <v>2</v>
      </c>
      <c r="R89" s="21">
        <f>Q89*2</f>
        <v>4</v>
      </c>
      <c r="S89" s="21">
        <f>COUNTIF(S87:S88,"○")</f>
        <v>0</v>
      </c>
      <c r="T89" s="22">
        <f>S89*2</f>
        <v>0</v>
      </c>
      <c r="U89" s="148"/>
      <c r="V89" s="141"/>
      <c r="W89" s="145"/>
      <c r="X89" s="145"/>
      <c r="Y89" s="141"/>
      <c r="Z89" s="141"/>
      <c r="AA89" s="141"/>
      <c r="AB89" s="141"/>
      <c r="AC89" s="141"/>
      <c r="AD89" s="141"/>
      <c r="AE89" s="189"/>
    </row>
    <row r="90" spans="1:31" ht="25.9" customHeight="1">
      <c r="A90" s="185" t="s">
        <v>20</v>
      </c>
      <c r="B90" s="18">
        <f>COUNTIF(B87:B88,"△")</f>
        <v>0</v>
      </c>
      <c r="C90" s="19">
        <f>B90*1</f>
        <v>0</v>
      </c>
      <c r="D90" s="19">
        <f>COUNTIF(D87:D88,"△")</f>
        <v>0</v>
      </c>
      <c r="E90" s="23">
        <f>D90*1</f>
        <v>0</v>
      </c>
      <c r="F90" s="197"/>
      <c r="G90" s="18">
        <f>COUNTIF(G87:G88,"△")</f>
        <v>0</v>
      </c>
      <c r="H90" s="19">
        <f>G90*1</f>
        <v>0</v>
      </c>
      <c r="I90" s="19">
        <f>COUNTIF(I87:I88,"△")</f>
        <v>0</v>
      </c>
      <c r="J90" s="23">
        <f>I90*1</f>
        <v>0</v>
      </c>
      <c r="K90" s="197"/>
      <c r="L90" s="18">
        <f>COUNTIF(L87:L88,"△")</f>
        <v>0</v>
      </c>
      <c r="M90" s="19">
        <f>L90*1</f>
        <v>0</v>
      </c>
      <c r="N90" s="19">
        <f>COUNTIF(N87:N88,"△")</f>
        <v>0</v>
      </c>
      <c r="O90" s="23">
        <f>N90*1</f>
        <v>0</v>
      </c>
      <c r="P90" s="197"/>
      <c r="Q90" s="18">
        <f>COUNTIF(Q87:Q88,"△")</f>
        <v>0</v>
      </c>
      <c r="R90" s="19">
        <f>Q90*1</f>
        <v>0</v>
      </c>
      <c r="S90" s="19">
        <f>COUNTIF(S87:S88,"△")</f>
        <v>0</v>
      </c>
      <c r="T90" s="23">
        <f>S90*1</f>
        <v>0</v>
      </c>
      <c r="U90" s="148"/>
      <c r="V90" s="141"/>
      <c r="W90" s="145"/>
      <c r="X90" s="145"/>
      <c r="Y90" s="141"/>
      <c r="Z90" s="141"/>
      <c r="AA90" s="141"/>
      <c r="AB90" s="141"/>
      <c r="AC90" s="141"/>
      <c r="AD90" s="141"/>
      <c r="AE90" s="189"/>
    </row>
    <row r="91" spans="1:31" ht="25.9" customHeight="1">
      <c r="A91" s="185" t="s">
        <v>21</v>
      </c>
      <c r="B91" s="18">
        <f>C87+C88</f>
        <v>13</v>
      </c>
      <c r="C91" s="24">
        <f>IF(B91&gt;D91,2,0)</f>
        <v>0</v>
      </c>
      <c r="D91" s="19">
        <f>E87+E88</f>
        <v>19</v>
      </c>
      <c r="E91" s="23">
        <f>IF(D91&gt;B91,2,0)</f>
        <v>2</v>
      </c>
      <c r="F91" s="197"/>
      <c r="G91" s="18">
        <f>H87+H88</f>
        <v>12</v>
      </c>
      <c r="H91" s="24">
        <f>IF(G91&gt;I91,2,0)</f>
        <v>0</v>
      </c>
      <c r="I91" s="19">
        <f>J87+J88</f>
        <v>15</v>
      </c>
      <c r="J91" s="23">
        <f>IF(I91&gt;G91,2,0)</f>
        <v>2</v>
      </c>
      <c r="K91" s="197"/>
      <c r="L91" s="18">
        <f>M87+M88</f>
        <v>11</v>
      </c>
      <c r="M91" s="24">
        <f>IF(L91&gt;N91,2,0)</f>
        <v>0</v>
      </c>
      <c r="N91" s="19">
        <f>O87+O88</f>
        <v>21</v>
      </c>
      <c r="O91" s="23">
        <f>IF(N91&gt;L91,2,0)</f>
        <v>2</v>
      </c>
      <c r="P91" s="197"/>
      <c r="Q91" s="18">
        <f>R87+R88</f>
        <v>24</v>
      </c>
      <c r="R91" s="24">
        <f>IF(Q91&gt;S91,2,0)</f>
        <v>2</v>
      </c>
      <c r="S91" s="19">
        <f>T87+T88</f>
        <v>14</v>
      </c>
      <c r="T91" s="23">
        <f>IF(S91&gt;Q91,2,0)</f>
        <v>0</v>
      </c>
      <c r="U91" s="148"/>
      <c r="V91" s="141"/>
      <c r="W91" s="145"/>
      <c r="X91" s="145"/>
      <c r="Y91" s="141"/>
      <c r="Z91" s="141"/>
      <c r="AA91" s="141"/>
      <c r="AB91" s="141"/>
      <c r="AC91" s="141"/>
      <c r="AD91" s="141"/>
      <c r="AE91" s="189"/>
    </row>
    <row r="92" spans="1:31" ht="25.9" customHeight="1">
      <c r="A92" s="185" t="s">
        <v>22</v>
      </c>
      <c r="B92" s="175"/>
      <c r="C92" s="24">
        <f>B92</f>
        <v>0</v>
      </c>
      <c r="D92" s="174"/>
      <c r="E92" s="25">
        <f>D92</f>
        <v>0</v>
      </c>
      <c r="F92" s="197"/>
      <c r="G92" s="175"/>
      <c r="H92" s="24">
        <f>G92</f>
        <v>0</v>
      </c>
      <c r="I92" s="174"/>
      <c r="J92" s="25">
        <f>I92</f>
        <v>0</v>
      </c>
      <c r="K92" s="197"/>
      <c r="L92" s="175"/>
      <c r="M92" s="24">
        <f>L92</f>
        <v>0</v>
      </c>
      <c r="N92" s="174"/>
      <c r="O92" s="25">
        <f>N92</f>
        <v>0</v>
      </c>
      <c r="P92" s="197"/>
      <c r="Q92" s="175"/>
      <c r="R92" s="24">
        <f>Q92</f>
        <v>0</v>
      </c>
      <c r="S92" s="174"/>
      <c r="T92" s="25">
        <f>S92</f>
        <v>0</v>
      </c>
      <c r="U92" s="148"/>
      <c r="V92" s="141"/>
      <c r="W92" s="145"/>
      <c r="X92" s="145"/>
      <c r="Y92" s="141"/>
      <c r="Z92" s="141"/>
      <c r="AA92" s="141"/>
      <c r="AB92" s="141"/>
      <c r="AC92" s="141"/>
      <c r="AD92" s="141"/>
      <c r="AE92" s="189"/>
    </row>
    <row r="93" spans="1:31" ht="25.9" customHeight="1">
      <c r="A93" s="185" t="s">
        <v>23</v>
      </c>
      <c r="B93" s="26"/>
      <c r="C93" s="19">
        <f>IF(C87="","",SUM(C89:C92))</f>
        <v>0</v>
      </c>
      <c r="D93" s="27"/>
      <c r="E93" s="23">
        <f>IF(E87="","",SUM(E89:E92))</f>
        <v>6</v>
      </c>
      <c r="F93" s="197"/>
      <c r="G93" s="26"/>
      <c r="H93" s="19">
        <f>IF(H87="","",SUM(H89:H92))</f>
        <v>2</v>
      </c>
      <c r="I93" s="27"/>
      <c r="J93" s="23">
        <f>IF(J87="","",SUM(J89:J92))</f>
        <v>4</v>
      </c>
      <c r="K93" s="197"/>
      <c r="L93" s="26"/>
      <c r="M93" s="19">
        <f>IF(M87="","",SUM(M89:M92))</f>
        <v>0</v>
      </c>
      <c r="N93" s="27"/>
      <c r="O93" s="23">
        <f>IF(O87="","",SUM(O89:O92))</f>
        <v>6</v>
      </c>
      <c r="P93" s="197"/>
      <c r="Q93" s="26"/>
      <c r="R93" s="19">
        <f>IF(R87="","",SUM(R89:R92))</f>
        <v>6</v>
      </c>
      <c r="S93" s="27"/>
      <c r="T93" s="23">
        <f>IF(T87="","",SUM(T89:T92))</f>
        <v>0</v>
      </c>
      <c r="U93" s="148"/>
      <c r="V93" s="141"/>
      <c r="W93" s="145"/>
      <c r="X93" s="145"/>
      <c r="Y93" s="141"/>
      <c r="Z93" s="141"/>
      <c r="AA93" s="141"/>
      <c r="AB93" s="141"/>
      <c r="AC93" s="141"/>
      <c r="AD93" s="141"/>
      <c r="AE93" s="189"/>
    </row>
    <row r="94" spans="1:31" ht="25.9" customHeight="1" thickBot="1">
      <c r="A94" s="187" t="s">
        <v>24</v>
      </c>
      <c r="B94" s="236">
        <f>IF(C93="","",RANK(C93,C93:E93))</f>
        <v>2</v>
      </c>
      <c r="C94" s="237"/>
      <c r="D94" s="237">
        <f>IF(E93="","",RANK(E93,C93:E93))</f>
        <v>1</v>
      </c>
      <c r="E94" s="238"/>
      <c r="F94" s="92"/>
      <c r="G94" s="236">
        <f>IF(H93="","",RANK(H93,H93:J93))</f>
        <v>2</v>
      </c>
      <c r="H94" s="237"/>
      <c r="I94" s="237">
        <f>IF(J93="","",RANK(J93,H93:J93))</f>
        <v>1</v>
      </c>
      <c r="J94" s="238"/>
      <c r="K94" s="92"/>
      <c r="L94" s="236">
        <f>IF(M93="","",RANK(M93,M93:O93))</f>
        <v>2</v>
      </c>
      <c r="M94" s="237"/>
      <c r="N94" s="237">
        <f>IF(O93="","",RANK(O93,M93:O93))</f>
        <v>1</v>
      </c>
      <c r="O94" s="238"/>
      <c r="P94" s="92"/>
      <c r="Q94" s="236">
        <f>IF(R93="","",RANK(R93,R93:T93))</f>
        <v>1</v>
      </c>
      <c r="R94" s="237"/>
      <c r="S94" s="237">
        <f>IF(T93="","",RANK(T93,R93:T93))</f>
        <v>2</v>
      </c>
      <c r="T94" s="238"/>
      <c r="U94" s="148"/>
      <c r="V94" s="141"/>
      <c r="W94" s="145"/>
      <c r="X94" s="145"/>
      <c r="Y94" s="141"/>
      <c r="Z94" s="141"/>
      <c r="AA94" s="141"/>
      <c r="AB94" s="141"/>
      <c r="AC94" s="141"/>
      <c r="AD94" s="141"/>
      <c r="AE94" s="189"/>
    </row>
    <row r="95" spans="1:31" ht="25.9" customHeight="1" thickBot="1">
      <c r="A95" s="181"/>
      <c r="B95" s="180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148"/>
      <c r="V95" s="141"/>
      <c r="W95" s="145"/>
      <c r="X95" s="145"/>
      <c r="Y95" s="141"/>
      <c r="Z95" s="141"/>
      <c r="AA95" s="141"/>
      <c r="AB95" s="141"/>
      <c r="AC95" s="141"/>
      <c r="AD95" s="141"/>
      <c r="AE95" s="189"/>
    </row>
    <row r="96" spans="1:31" ht="25.9" customHeight="1" thickBot="1">
      <c r="A96" s="182" t="s">
        <v>113</v>
      </c>
      <c r="B96" s="224" t="s">
        <v>26</v>
      </c>
      <c r="C96" s="225"/>
      <c r="D96" s="225"/>
      <c r="E96" s="226"/>
      <c r="F96" s="141"/>
      <c r="G96" s="224" t="s">
        <v>27</v>
      </c>
      <c r="H96" s="225"/>
      <c r="I96" s="225"/>
      <c r="J96" s="226"/>
      <c r="K96" s="141"/>
      <c r="L96" s="224" t="s">
        <v>28</v>
      </c>
      <c r="M96" s="225"/>
      <c r="N96" s="225"/>
      <c r="O96" s="226"/>
      <c r="P96" s="141"/>
      <c r="Q96" s="224" t="s">
        <v>29</v>
      </c>
      <c r="R96" s="225"/>
      <c r="S96" s="225"/>
      <c r="T96" s="226"/>
      <c r="U96" s="148"/>
      <c r="V96" s="141"/>
      <c r="W96" s="145"/>
      <c r="X96" s="145"/>
      <c r="Y96" s="141"/>
      <c r="Z96" s="141"/>
      <c r="AA96" s="141"/>
      <c r="AB96" s="141"/>
      <c r="AC96" s="141"/>
      <c r="AD96" s="141"/>
      <c r="AE96" s="189"/>
    </row>
    <row r="97" spans="1:31" ht="25.9" customHeight="1">
      <c r="A97" s="184" t="s">
        <v>30</v>
      </c>
      <c r="B97" s="239" t="s">
        <v>103</v>
      </c>
      <c r="C97" s="240"/>
      <c r="D97" s="241" t="s">
        <v>105</v>
      </c>
      <c r="E97" s="242"/>
      <c r="F97" s="188"/>
      <c r="G97" s="239" t="s">
        <v>106</v>
      </c>
      <c r="H97" s="240"/>
      <c r="I97" s="241" t="s">
        <v>107</v>
      </c>
      <c r="J97" s="242"/>
      <c r="K97" s="188"/>
      <c r="L97" s="239" t="s">
        <v>108</v>
      </c>
      <c r="M97" s="240"/>
      <c r="N97" s="241" t="s">
        <v>109</v>
      </c>
      <c r="O97" s="242"/>
      <c r="P97" s="188"/>
      <c r="Q97" s="239" t="s">
        <v>110</v>
      </c>
      <c r="R97" s="240"/>
      <c r="S97" s="241" t="s">
        <v>111</v>
      </c>
      <c r="T97" s="242"/>
      <c r="U97" s="148"/>
      <c r="V97" s="141"/>
      <c r="W97" s="145"/>
      <c r="X97" s="145"/>
      <c r="Y97" s="141"/>
      <c r="Z97" s="141"/>
      <c r="AA97" s="141"/>
      <c r="AB97" s="141"/>
      <c r="AC97" s="141"/>
      <c r="AD97" s="141"/>
      <c r="AE97" s="189"/>
    </row>
    <row r="98" spans="1:31" ht="25.9" customHeight="1">
      <c r="A98" s="231" t="s">
        <v>16</v>
      </c>
      <c r="B98" s="232" t="str">
        <f>VLOOKUP(1,Z51:AA52,2,FALSE)</f>
        <v>Shima-ji (しまぁーじ)</v>
      </c>
      <c r="C98" s="233"/>
      <c r="D98" s="234" t="str">
        <f>VLOOKUP(1,Z55:AA56,2,FALSE)</f>
        <v>M−BLOOD</v>
      </c>
      <c r="E98" s="235"/>
      <c r="F98" s="92"/>
      <c r="G98" s="232" t="str">
        <f>VLOOKUP(2,Z51:AA52,2,FALSE)</f>
        <v>KOGI レッド</v>
      </c>
      <c r="H98" s="233"/>
      <c r="I98" s="234" t="str">
        <f>VLOOKUP(2,Z55:AA56,2,FALSE)</f>
        <v>スマイル</v>
      </c>
      <c r="J98" s="235"/>
      <c r="K98" s="92"/>
      <c r="L98" s="232" t="str">
        <f>VLOOKUP(1,Z53:AA54,2,FALSE)</f>
        <v>ＵＦＣ</v>
      </c>
      <c r="M98" s="233"/>
      <c r="N98" s="234" t="str">
        <f>VLOOKUP(1,Z57:AA58,2,FALSE)</f>
        <v>星が丘FBC壱</v>
      </c>
      <c r="O98" s="235"/>
      <c r="P98" s="92"/>
      <c r="Q98" s="232" t="str">
        <f>VLOOKUP(2,Z53:AA54,2,FALSE)</f>
        <v>La vie enRose に</v>
      </c>
      <c r="R98" s="233"/>
      <c r="S98" s="234" t="str">
        <f>VLOOKUP(2,Z57:AA58,2,FALSE)</f>
        <v>相模原大野台</v>
      </c>
      <c r="T98" s="235"/>
      <c r="U98" s="148"/>
      <c r="V98" s="141"/>
      <c r="W98" s="145"/>
      <c r="X98" s="145"/>
      <c r="Y98" s="141"/>
      <c r="Z98" s="141"/>
      <c r="AA98" s="141"/>
      <c r="AB98" s="141"/>
      <c r="AC98" s="141"/>
      <c r="AD98" s="141"/>
      <c r="AE98" s="189"/>
    </row>
    <row r="99" spans="1:31" ht="25.9" customHeight="1">
      <c r="A99" s="231"/>
      <c r="B99" s="232"/>
      <c r="C99" s="233"/>
      <c r="D99" s="234"/>
      <c r="E99" s="235"/>
      <c r="F99" s="92"/>
      <c r="G99" s="232"/>
      <c r="H99" s="233"/>
      <c r="I99" s="234"/>
      <c r="J99" s="235"/>
      <c r="K99" s="92"/>
      <c r="L99" s="232"/>
      <c r="M99" s="233"/>
      <c r="N99" s="234"/>
      <c r="O99" s="235"/>
      <c r="P99" s="92"/>
      <c r="Q99" s="232"/>
      <c r="R99" s="233"/>
      <c r="S99" s="234"/>
      <c r="T99" s="235"/>
      <c r="U99" s="148"/>
      <c r="V99" s="141"/>
      <c r="W99" s="145"/>
      <c r="X99" s="145"/>
      <c r="Y99" s="141"/>
      <c r="Z99" s="141"/>
      <c r="AA99" s="141"/>
      <c r="AB99" s="141"/>
      <c r="AC99" s="141"/>
      <c r="AD99" s="141"/>
      <c r="AE99" s="189"/>
    </row>
    <row r="100" spans="1:31" ht="25.9" customHeight="1">
      <c r="A100" s="185" t="s">
        <v>17</v>
      </c>
      <c r="B100" s="18" t="str">
        <f>IF(C100="","",IF(C100&gt;E100,"○",IF(C100&lt;E100,"×","△")))</f>
        <v>×</v>
      </c>
      <c r="C100" s="172">
        <v>0</v>
      </c>
      <c r="D100" s="19" t="str">
        <f>IF(E100="","",IF(E100&gt;C100,"○",IF(E100&lt;C100,"×","△")))</f>
        <v>○</v>
      </c>
      <c r="E100" s="173">
        <v>11</v>
      </c>
      <c r="F100" s="92"/>
      <c r="G100" s="18" t="str">
        <f>IF(H100="","",IF(H100&gt;J100,"○",IF(H100&lt;J100,"×","△")))</f>
        <v>○</v>
      </c>
      <c r="H100" s="172">
        <v>10</v>
      </c>
      <c r="I100" s="19" t="str">
        <f>IF(J100="","",IF(J100&gt;H100,"○",IF(J100&lt;H100,"×","△")))</f>
        <v>×</v>
      </c>
      <c r="J100" s="173">
        <v>7</v>
      </c>
      <c r="K100" s="92"/>
      <c r="L100" s="18" t="str">
        <f>IF(M100="","",IF(M100&gt;O100,"○",IF(M100&lt;O100,"×","△")))</f>
        <v>○</v>
      </c>
      <c r="M100" s="172">
        <v>9</v>
      </c>
      <c r="N100" s="19" t="str">
        <f>IF(O100="","",IF(O100&gt;M100,"○",IF(O100&lt;M100,"×","△")))</f>
        <v>×</v>
      </c>
      <c r="O100" s="173">
        <v>4</v>
      </c>
      <c r="P100" s="92"/>
      <c r="Q100" s="18" t="str">
        <f>IF(R100="","",IF(R100&gt;T100,"○",IF(R100&lt;T100,"×","△")))</f>
        <v>×</v>
      </c>
      <c r="R100" s="172">
        <v>7</v>
      </c>
      <c r="S100" s="19" t="str">
        <f>IF(T100="","",IF(T100&gt;R100,"○",IF(T100&lt;R100,"×","△")))</f>
        <v>○</v>
      </c>
      <c r="T100" s="173">
        <v>11</v>
      </c>
      <c r="U100" s="148"/>
      <c r="V100" s="141"/>
      <c r="W100" s="145"/>
      <c r="X100" s="145"/>
      <c r="Y100" s="141"/>
      <c r="Z100" s="141"/>
      <c r="AA100" s="141"/>
      <c r="AB100" s="141"/>
      <c r="AC100" s="141"/>
      <c r="AD100" s="141"/>
      <c r="AE100" s="189"/>
    </row>
    <row r="101" spans="1:31" ht="25.9" customHeight="1">
      <c r="A101" s="185" t="s">
        <v>18</v>
      </c>
      <c r="B101" s="18" t="str">
        <f>IF(C101="","",IF(C101&gt;E101,"○",IF(C101&lt;E101,"×","△")))</f>
        <v>×</v>
      </c>
      <c r="C101" s="172">
        <v>3</v>
      </c>
      <c r="D101" s="19" t="str">
        <f>IF(E101="","",IF(E101&gt;C101,"○",IF(E101&lt;C101,"×","△")))</f>
        <v>○</v>
      </c>
      <c r="E101" s="173">
        <v>8</v>
      </c>
      <c r="F101" s="92"/>
      <c r="G101" s="18" t="str">
        <f>IF(H101="","",IF(H101&gt;J101,"○",IF(H101&lt;J101,"×","△")))</f>
        <v>○</v>
      </c>
      <c r="H101" s="172">
        <v>6</v>
      </c>
      <c r="I101" s="19" t="str">
        <f>IF(J101="","",IF(J101&gt;H101,"○",IF(J101&lt;H101,"×","△")))</f>
        <v>×</v>
      </c>
      <c r="J101" s="173">
        <v>5</v>
      </c>
      <c r="K101" s="92"/>
      <c r="L101" s="18" t="str">
        <f>IF(M101="","",IF(M101&gt;O101,"○",IF(M101&lt;O101,"×","△")))</f>
        <v>×</v>
      </c>
      <c r="M101" s="172">
        <v>4</v>
      </c>
      <c r="N101" s="19" t="str">
        <f>IF(O101="","",IF(O101&gt;M101,"○",IF(O101&lt;M101,"×","△")))</f>
        <v>○</v>
      </c>
      <c r="O101" s="173">
        <v>10</v>
      </c>
      <c r="P101" s="92"/>
      <c r="Q101" s="18" t="str">
        <f>IF(R101="","",IF(R101&gt;T101,"○",IF(R101&lt;T101,"×","△")))</f>
        <v>○</v>
      </c>
      <c r="R101" s="172">
        <v>11</v>
      </c>
      <c r="S101" s="19" t="str">
        <f>IF(T101="","",IF(T101&gt;R101,"○",IF(T101&lt;R101,"×","△")))</f>
        <v>×</v>
      </c>
      <c r="T101" s="173">
        <v>5</v>
      </c>
      <c r="U101" s="148"/>
      <c r="V101" s="141"/>
      <c r="W101" s="145"/>
      <c r="X101" s="145"/>
      <c r="Y101" s="141"/>
      <c r="Z101" s="141"/>
      <c r="AA101" s="141"/>
      <c r="AB101" s="141"/>
      <c r="AC101" s="141"/>
      <c r="AD101" s="141"/>
      <c r="AE101" s="189"/>
    </row>
    <row r="102" spans="1:31" ht="25.9" customHeight="1">
      <c r="A102" s="186" t="s">
        <v>19</v>
      </c>
      <c r="B102" s="20">
        <f>COUNTIF(B100:B101,"○")</f>
        <v>0</v>
      </c>
      <c r="C102" s="21">
        <f>B102*2</f>
        <v>0</v>
      </c>
      <c r="D102" s="21">
        <f>COUNTIF(D100:D101,"○")</f>
        <v>2</v>
      </c>
      <c r="E102" s="22">
        <f>D102*2</f>
        <v>4</v>
      </c>
      <c r="F102" s="196"/>
      <c r="G102" s="20">
        <f>COUNTIF(G100:G101,"○")</f>
        <v>2</v>
      </c>
      <c r="H102" s="21">
        <f>G102*2</f>
        <v>4</v>
      </c>
      <c r="I102" s="21">
        <f>COUNTIF(I100:I101,"○")</f>
        <v>0</v>
      </c>
      <c r="J102" s="22">
        <f>I102*2</f>
        <v>0</v>
      </c>
      <c r="K102" s="196"/>
      <c r="L102" s="20">
        <f>COUNTIF(L100:L101,"○")</f>
        <v>1</v>
      </c>
      <c r="M102" s="21">
        <f>L102*2</f>
        <v>2</v>
      </c>
      <c r="N102" s="21">
        <f>COUNTIF(N100:N101,"○")</f>
        <v>1</v>
      </c>
      <c r="O102" s="22">
        <f>N102*2</f>
        <v>2</v>
      </c>
      <c r="P102" s="196"/>
      <c r="Q102" s="20">
        <f>COUNTIF(Q100:Q101,"○")</f>
        <v>1</v>
      </c>
      <c r="R102" s="21">
        <f>Q102*2</f>
        <v>2</v>
      </c>
      <c r="S102" s="21">
        <f>COUNTIF(S100:S101,"○")</f>
        <v>1</v>
      </c>
      <c r="T102" s="22">
        <f>S102*2</f>
        <v>2</v>
      </c>
      <c r="U102" s="148"/>
      <c r="V102" s="141"/>
      <c r="W102" s="145"/>
      <c r="X102" s="145"/>
      <c r="Y102" s="141"/>
      <c r="Z102" s="141"/>
      <c r="AA102" s="141"/>
      <c r="AB102" s="141"/>
      <c r="AC102" s="141"/>
      <c r="AD102" s="141"/>
      <c r="AE102" s="189"/>
    </row>
    <row r="103" spans="1:31" ht="25.9" customHeight="1">
      <c r="A103" s="185" t="s">
        <v>20</v>
      </c>
      <c r="B103" s="18">
        <f>COUNTIF(B100:B101,"△")</f>
        <v>0</v>
      </c>
      <c r="C103" s="19">
        <f>B103*1</f>
        <v>0</v>
      </c>
      <c r="D103" s="19">
        <f>COUNTIF(D100:D101,"△")</f>
        <v>0</v>
      </c>
      <c r="E103" s="23">
        <f>D103*1</f>
        <v>0</v>
      </c>
      <c r="F103" s="197"/>
      <c r="G103" s="18">
        <f>COUNTIF(G100:G101,"△")</f>
        <v>0</v>
      </c>
      <c r="H103" s="19">
        <f>G103*1</f>
        <v>0</v>
      </c>
      <c r="I103" s="19">
        <f>COUNTIF(I100:I101,"△")</f>
        <v>0</v>
      </c>
      <c r="J103" s="23">
        <f>I103*1</f>
        <v>0</v>
      </c>
      <c r="K103" s="197"/>
      <c r="L103" s="18">
        <f>COUNTIF(L100:L101,"△")</f>
        <v>0</v>
      </c>
      <c r="M103" s="19">
        <f>L103*1</f>
        <v>0</v>
      </c>
      <c r="N103" s="19">
        <f>COUNTIF(N100:N101,"△")</f>
        <v>0</v>
      </c>
      <c r="O103" s="23">
        <f>N103*1</f>
        <v>0</v>
      </c>
      <c r="P103" s="197"/>
      <c r="Q103" s="18">
        <f>COUNTIF(Q100:Q101,"△")</f>
        <v>0</v>
      </c>
      <c r="R103" s="19">
        <f>Q103*1</f>
        <v>0</v>
      </c>
      <c r="S103" s="19">
        <f>COUNTIF(S100:S101,"△")</f>
        <v>0</v>
      </c>
      <c r="T103" s="23">
        <f>S103*1</f>
        <v>0</v>
      </c>
      <c r="U103" s="148"/>
      <c r="V103" s="141"/>
      <c r="W103" s="145"/>
      <c r="X103" s="145"/>
      <c r="Y103" s="141"/>
      <c r="Z103" s="141"/>
      <c r="AA103" s="141"/>
      <c r="AB103" s="141"/>
      <c r="AC103" s="141"/>
      <c r="AD103" s="141"/>
      <c r="AE103" s="189"/>
    </row>
    <row r="104" spans="1:31" ht="25.9" customHeight="1">
      <c r="A104" s="185" t="s">
        <v>21</v>
      </c>
      <c r="B104" s="18">
        <f>C100+C101</f>
        <v>3</v>
      </c>
      <c r="C104" s="24">
        <f>IF(B104&gt;D104,2,0)</f>
        <v>0</v>
      </c>
      <c r="D104" s="19">
        <f>E100+E101</f>
        <v>19</v>
      </c>
      <c r="E104" s="23">
        <f>IF(D104&gt;B104,2,0)</f>
        <v>2</v>
      </c>
      <c r="F104" s="197"/>
      <c r="G104" s="18">
        <f>H100+H101</f>
        <v>16</v>
      </c>
      <c r="H104" s="24">
        <f>IF(G104&gt;I104,2,0)</f>
        <v>2</v>
      </c>
      <c r="I104" s="19">
        <f>J100+J101</f>
        <v>12</v>
      </c>
      <c r="J104" s="23">
        <f>IF(I104&gt;G104,2,0)</f>
        <v>0</v>
      </c>
      <c r="K104" s="197"/>
      <c r="L104" s="18">
        <f>M100+M101</f>
        <v>13</v>
      </c>
      <c r="M104" s="24">
        <f>IF(L104&gt;N104,2,0)</f>
        <v>0</v>
      </c>
      <c r="N104" s="19">
        <f>O100+O101</f>
        <v>14</v>
      </c>
      <c r="O104" s="23">
        <f>IF(N104&gt;L104,2,0)</f>
        <v>2</v>
      </c>
      <c r="P104" s="197"/>
      <c r="Q104" s="18">
        <f>R100+R101</f>
        <v>18</v>
      </c>
      <c r="R104" s="24">
        <f>IF(Q104&gt;S104,2,0)</f>
        <v>2</v>
      </c>
      <c r="S104" s="19">
        <f>T100+T101</f>
        <v>16</v>
      </c>
      <c r="T104" s="23">
        <f>IF(S104&gt;Q104,2,0)</f>
        <v>0</v>
      </c>
      <c r="U104" s="148"/>
      <c r="V104" s="141"/>
      <c r="W104" s="145"/>
      <c r="X104" s="145"/>
      <c r="Y104" s="141"/>
      <c r="Z104" s="141"/>
      <c r="AA104" s="141"/>
      <c r="AB104" s="141"/>
      <c r="AC104" s="141"/>
      <c r="AD104" s="141"/>
      <c r="AE104" s="189"/>
    </row>
    <row r="105" spans="1:31" ht="25.9" customHeight="1">
      <c r="A105" s="185" t="s">
        <v>22</v>
      </c>
      <c r="B105" s="175"/>
      <c r="C105" s="24">
        <f>B105</f>
        <v>0</v>
      </c>
      <c r="D105" s="174"/>
      <c r="E105" s="25">
        <f>D105</f>
        <v>0</v>
      </c>
      <c r="F105" s="197"/>
      <c r="G105" s="175"/>
      <c r="H105" s="24">
        <f>G105</f>
        <v>0</v>
      </c>
      <c r="I105" s="174"/>
      <c r="J105" s="25">
        <f>I105</f>
        <v>0</v>
      </c>
      <c r="K105" s="197"/>
      <c r="L105" s="175"/>
      <c r="M105" s="24">
        <f>L105</f>
        <v>0</v>
      </c>
      <c r="N105" s="174">
        <v>1</v>
      </c>
      <c r="O105" s="25">
        <f>N105</f>
        <v>1</v>
      </c>
      <c r="P105" s="197"/>
      <c r="Q105" s="175"/>
      <c r="R105" s="24">
        <f>Q105</f>
        <v>0</v>
      </c>
      <c r="S105" s="174"/>
      <c r="T105" s="25">
        <f>S105</f>
        <v>0</v>
      </c>
      <c r="U105" s="148"/>
      <c r="V105" s="141"/>
      <c r="W105" s="145"/>
      <c r="X105" s="145"/>
      <c r="Y105" s="141"/>
      <c r="Z105" s="141"/>
      <c r="AA105" s="141"/>
      <c r="AB105" s="141"/>
      <c r="AC105" s="141"/>
      <c r="AD105" s="141"/>
      <c r="AE105" s="189"/>
    </row>
    <row r="106" spans="1:31" ht="25.9" customHeight="1">
      <c r="A106" s="185" t="s">
        <v>23</v>
      </c>
      <c r="B106" s="26"/>
      <c r="C106" s="19">
        <f>IF(C100="","",SUM(C102:C105))</f>
        <v>0</v>
      </c>
      <c r="D106" s="27"/>
      <c r="E106" s="23">
        <f>IF(E100="","",SUM(E102:E105))</f>
        <v>6</v>
      </c>
      <c r="F106" s="197"/>
      <c r="G106" s="26"/>
      <c r="H106" s="19">
        <f>IF(H100="","",SUM(H102:H105))</f>
        <v>6</v>
      </c>
      <c r="I106" s="27"/>
      <c r="J106" s="23">
        <f>IF(J100="","",SUM(J102:J105))</f>
        <v>0</v>
      </c>
      <c r="K106" s="197"/>
      <c r="L106" s="26"/>
      <c r="M106" s="19">
        <f>IF(M100="","",SUM(M102:M105))</f>
        <v>2</v>
      </c>
      <c r="N106" s="27"/>
      <c r="O106" s="23">
        <f>IF(O100="","",SUM(O102:O105))</f>
        <v>5</v>
      </c>
      <c r="P106" s="197"/>
      <c r="Q106" s="26"/>
      <c r="R106" s="19">
        <f>IF(R100="","",SUM(R102:R105))</f>
        <v>4</v>
      </c>
      <c r="S106" s="27"/>
      <c r="T106" s="23">
        <f>IF(T100="","",SUM(T102:T105))</f>
        <v>2</v>
      </c>
      <c r="U106" s="148"/>
      <c r="V106" s="141"/>
      <c r="W106" s="145"/>
      <c r="X106" s="145"/>
      <c r="Y106" s="141"/>
      <c r="Z106" s="141"/>
      <c r="AA106" s="141"/>
      <c r="AB106" s="141"/>
      <c r="AC106" s="141"/>
      <c r="AD106" s="141"/>
      <c r="AE106" s="189"/>
    </row>
    <row r="107" spans="1:31" ht="25.9" customHeight="1" thickBot="1">
      <c r="A107" s="187" t="s">
        <v>24</v>
      </c>
      <c r="B107" s="236">
        <f>IF(C106="","",RANK(C106,C106:E106))</f>
        <v>2</v>
      </c>
      <c r="C107" s="237"/>
      <c r="D107" s="237">
        <f>IF(E106="","",RANK(E106,C106:E106))</f>
        <v>1</v>
      </c>
      <c r="E107" s="238"/>
      <c r="F107" s="92"/>
      <c r="G107" s="236">
        <f>IF(H106="","",RANK(H106,H106:J106))</f>
        <v>1</v>
      </c>
      <c r="H107" s="237"/>
      <c r="I107" s="237">
        <f>IF(J106="","",RANK(J106,H106:J106))</f>
        <v>2</v>
      </c>
      <c r="J107" s="238"/>
      <c r="K107" s="92"/>
      <c r="L107" s="236">
        <f>IF(M106="","",RANK(M106,M106:O106))</f>
        <v>2</v>
      </c>
      <c r="M107" s="237"/>
      <c r="N107" s="237">
        <f>IF(O106="","",RANK(O106,M106:O106))</f>
        <v>1</v>
      </c>
      <c r="O107" s="238"/>
      <c r="P107" s="92"/>
      <c r="Q107" s="236">
        <f>IF(R106="","",RANK(R106,R106:T106))</f>
        <v>1</v>
      </c>
      <c r="R107" s="237"/>
      <c r="S107" s="237">
        <f>IF(T106="","",RANK(T106,R106:T106))</f>
        <v>2</v>
      </c>
      <c r="T107" s="238"/>
      <c r="U107" s="148"/>
      <c r="V107" s="141"/>
      <c r="W107" s="145"/>
      <c r="X107" s="145"/>
      <c r="Y107" s="141"/>
      <c r="Z107" s="141"/>
      <c r="AA107" s="141"/>
      <c r="AB107" s="141"/>
      <c r="AC107" s="141"/>
      <c r="AD107" s="141"/>
      <c r="AE107" s="189"/>
    </row>
    <row r="108" spans="1:31" ht="25.9" customHeight="1">
      <c r="A108" s="181"/>
      <c r="B108" s="180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148"/>
      <c r="V108" s="141"/>
      <c r="W108" s="145"/>
      <c r="X108" s="145"/>
      <c r="Y108" s="141"/>
      <c r="Z108" s="141"/>
      <c r="AA108" s="141"/>
      <c r="AB108" s="141"/>
      <c r="AC108" s="141"/>
      <c r="AD108" s="141"/>
      <c r="AE108" s="189"/>
    </row>
    <row r="109" spans="1:31" ht="19.899999999999999" customHeight="1">
      <c r="A109" s="181"/>
      <c r="B109" s="180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148"/>
      <c r="V109" s="141"/>
      <c r="W109" s="145"/>
      <c r="X109" s="145"/>
      <c r="Y109" s="141"/>
      <c r="Z109" s="141"/>
      <c r="AA109" s="141"/>
      <c r="AB109" s="141"/>
      <c r="AC109" s="141"/>
      <c r="AD109" s="141"/>
      <c r="AE109" s="189"/>
    </row>
    <row r="110" spans="1:31" ht="19.899999999999999" customHeight="1">
      <c r="A110" s="181"/>
      <c r="B110" s="180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148"/>
      <c r="V110" s="141"/>
      <c r="W110" s="145"/>
      <c r="X110" s="145"/>
      <c r="Y110" s="141"/>
      <c r="Z110" s="141"/>
      <c r="AA110" s="141"/>
      <c r="AB110" s="141"/>
      <c r="AC110" s="141"/>
      <c r="AD110" s="141"/>
      <c r="AE110" s="189"/>
    </row>
    <row r="111" spans="1:31" ht="19.899999999999999" customHeight="1">
      <c r="A111" s="181"/>
      <c r="B111" s="180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148"/>
      <c r="V111" s="141"/>
      <c r="W111" s="145"/>
      <c r="X111" s="145"/>
      <c r="Y111" s="141"/>
      <c r="Z111" s="141"/>
      <c r="AA111" s="141"/>
      <c r="AB111" s="141"/>
      <c r="AC111" s="141"/>
      <c r="AD111" s="141"/>
      <c r="AE111" s="189"/>
    </row>
    <row r="112" spans="1:31" ht="19.899999999999999" customHeight="1">
      <c r="A112" s="181"/>
      <c r="B112" s="180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148"/>
      <c r="V112" s="141"/>
      <c r="W112" s="145"/>
      <c r="X112" s="145"/>
      <c r="Y112" s="141"/>
      <c r="Z112" s="141"/>
      <c r="AA112" s="141"/>
      <c r="AB112" s="141"/>
      <c r="AC112" s="141"/>
      <c r="AD112" s="141"/>
      <c r="AE112" s="189"/>
    </row>
    <row r="113" spans="1:31" ht="19.899999999999999" customHeight="1">
      <c r="A113" s="181"/>
      <c r="B113" s="180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148"/>
      <c r="V113" s="141"/>
      <c r="W113" s="145"/>
      <c r="X113" s="145"/>
      <c r="Y113" s="141"/>
      <c r="Z113" s="141"/>
      <c r="AA113" s="141"/>
      <c r="AB113" s="141"/>
      <c r="AC113" s="141"/>
      <c r="AD113" s="141"/>
      <c r="AE113" s="189"/>
    </row>
    <row r="114" spans="1:31" ht="19.899999999999999" customHeight="1">
      <c r="A114" s="181"/>
      <c r="B114" s="180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148"/>
      <c r="V114" s="141"/>
      <c r="W114" s="145"/>
      <c r="X114" s="145"/>
      <c r="Y114" s="141"/>
      <c r="Z114" s="141"/>
      <c r="AA114" s="141"/>
      <c r="AB114" s="141"/>
      <c r="AC114" s="141"/>
      <c r="AD114" s="141"/>
      <c r="AE114" s="189"/>
    </row>
  </sheetData>
  <sheetProtection sheet="1" objects="1" scenarios="1"/>
  <mergeCells count="233">
    <mergeCell ref="A2:T2"/>
    <mergeCell ref="B5:E5"/>
    <mergeCell ref="G5:J5"/>
    <mergeCell ref="L5:O5"/>
    <mergeCell ref="Q5:T5"/>
    <mergeCell ref="B6:C6"/>
    <mergeCell ref="D6:E6"/>
    <mergeCell ref="G6:H6"/>
    <mergeCell ref="I6:J6"/>
    <mergeCell ref="L6:M6"/>
    <mergeCell ref="N6:O6"/>
    <mergeCell ref="Q6:R6"/>
    <mergeCell ref="S6:T6"/>
    <mergeCell ref="A7:A8"/>
    <mergeCell ref="B7:C8"/>
    <mergeCell ref="D7:E8"/>
    <mergeCell ref="G7:H8"/>
    <mergeCell ref="I7:J8"/>
    <mergeCell ref="L7:M8"/>
    <mergeCell ref="N7:O8"/>
    <mergeCell ref="Q7:R8"/>
    <mergeCell ref="S7:T8"/>
    <mergeCell ref="B16:C16"/>
    <mergeCell ref="D16:E16"/>
    <mergeCell ref="G16:H16"/>
    <mergeCell ref="I16:J16"/>
    <mergeCell ref="L16:M16"/>
    <mergeCell ref="N16:O16"/>
    <mergeCell ref="Q16:R16"/>
    <mergeCell ref="S16:T16"/>
    <mergeCell ref="B18:E18"/>
    <mergeCell ref="G18:J18"/>
    <mergeCell ref="L18:O18"/>
    <mergeCell ref="Q18:T18"/>
    <mergeCell ref="B19:C19"/>
    <mergeCell ref="D19:E19"/>
    <mergeCell ref="G19:H19"/>
    <mergeCell ref="I19:J19"/>
    <mergeCell ref="L19:M19"/>
    <mergeCell ref="N19:O19"/>
    <mergeCell ref="Q19:R19"/>
    <mergeCell ref="S19:T19"/>
    <mergeCell ref="A20:A21"/>
    <mergeCell ref="B20:C21"/>
    <mergeCell ref="D20:E21"/>
    <mergeCell ref="G20:H21"/>
    <mergeCell ref="I20:J21"/>
    <mergeCell ref="L20:M21"/>
    <mergeCell ref="N20:O21"/>
    <mergeCell ref="Q20:R21"/>
    <mergeCell ref="S20:T21"/>
    <mergeCell ref="B29:C29"/>
    <mergeCell ref="D29:E29"/>
    <mergeCell ref="G29:H29"/>
    <mergeCell ref="I29:J29"/>
    <mergeCell ref="L29:M29"/>
    <mergeCell ref="N29:O29"/>
    <mergeCell ref="Q29:R29"/>
    <mergeCell ref="S29:T29"/>
    <mergeCell ref="B31:E31"/>
    <mergeCell ref="G31:J31"/>
    <mergeCell ref="L31:O31"/>
    <mergeCell ref="Q31:T31"/>
    <mergeCell ref="B32:C32"/>
    <mergeCell ref="D32:E32"/>
    <mergeCell ref="G32:H32"/>
    <mergeCell ref="I32:J32"/>
    <mergeCell ref="L32:M32"/>
    <mergeCell ref="N32:O32"/>
    <mergeCell ref="Q32:R32"/>
    <mergeCell ref="S32:T32"/>
    <mergeCell ref="A33:A34"/>
    <mergeCell ref="B33:C34"/>
    <mergeCell ref="D33:E34"/>
    <mergeCell ref="G33:H34"/>
    <mergeCell ref="I33:J34"/>
    <mergeCell ref="L33:M34"/>
    <mergeCell ref="N33:O34"/>
    <mergeCell ref="Q33:R34"/>
    <mergeCell ref="S33:T34"/>
    <mergeCell ref="B42:C42"/>
    <mergeCell ref="D42:E42"/>
    <mergeCell ref="G42:H42"/>
    <mergeCell ref="I42:J42"/>
    <mergeCell ref="L42:M42"/>
    <mergeCell ref="N42:O42"/>
    <mergeCell ref="Q42:R42"/>
    <mergeCell ref="S42:T42"/>
    <mergeCell ref="B44:E44"/>
    <mergeCell ref="G44:J44"/>
    <mergeCell ref="L44:O44"/>
    <mergeCell ref="Q44:T44"/>
    <mergeCell ref="B45:C45"/>
    <mergeCell ref="D45:E45"/>
    <mergeCell ref="G45:H45"/>
    <mergeCell ref="I45:J45"/>
    <mergeCell ref="L45:M45"/>
    <mergeCell ref="N45:O45"/>
    <mergeCell ref="Q45:R45"/>
    <mergeCell ref="S45:T45"/>
    <mergeCell ref="A46:A47"/>
    <mergeCell ref="B46:C47"/>
    <mergeCell ref="D46:E47"/>
    <mergeCell ref="G46:H47"/>
    <mergeCell ref="I46:J47"/>
    <mergeCell ref="L46:M47"/>
    <mergeCell ref="N46:O47"/>
    <mergeCell ref="Q46:R47"/>
    <mergeCell ref="S46:T47"/>
    <mergeCell ref="B55:C55"/>
    <mergeCell ref="D55:E55"/>
    <mergeCell ref="G55:H55"/>
    <mergeCell ref="I55:J55"/>
    <mergeCell ref="L55:M55"/>
    <mergeCell ref="N55:O55"/>
    <mergeCell ref="Q55:R55"/>
    <mergeCell ref="S55:T55"/>
    <mergeCell ref="B57:E57"/>
    <mergeCell ref="G57:J57"/>
    <mergeCell ref="L57:O57"/>
    <mergeCell ref="Q57:T57"/>
    <mergeCell ref="B58:C58"/>
    <mergeCell ref="D58:E58"/>
    <mergeCell ref="G58:H58"/>
    <mergeCell ref="I58:J58"/>
    <mergeCell ref="L58:M58"/>
    <mergeCell ref="N58:O58"/>
    <mergeCell ref="Q58:R58"/>
    <mergeCell ref="S58:T58"/>
    <mergeCell ref="A59:A60"/>
    <mergeCell ref="B59:C60"/>
    <mergeCell ref="D59:E60"/>
    <mergeCell ref="G59:H60"/>
    <mergeCell ref="I59:J60"/>
    <mergeCell ref="L59:M60"/>
    <mergeCell ref="N59:O60"/>
    <mergeCell ref="Q59:R60"/>
    <mergeCell ref="S59:T60"/>
    <mergeCell ref="B68:C68"/>
    <mergeCell ref="D68:E68"/>
    <mergeCell ref="G68:H68"/>
    <mergeCell ref="I68:J68"/>
    <mergeCell ref="L68:M68"/>
    <mergeCell ref="N68:O68"/>
    <mergeCell ref="Q68:R68"/>
    <mergeCell ref="S68:T68"/>
    <mergeCell ref="B70:E70"/>
    <mergeCell ref="G70:J70"/>
    <mergeCell ref="L70:O70"/>
    <mergeCell ref="Q70:T70"/>
    <mergeCell ref="B71:C71"/>
    <mergeCell ref="D71:E71"/>
    <mergeCell ref="G71:H71"/>
    <mergeCell ref="I71:J71"/>
    <mergeCell ref="L71:M71"/>
    <mergeCell ref="N71:O71"/>
    <mergeCell ref="Q71:R71"/>
    <mergeCell ref="S71:T71"/>
    <mergeCell ref="A72:A73"/>
    <mergeCell ref="B72:C73"/>
    <mergeCell ref="D72:E73"/>
    <mergeCell ref="G72:H73"/>
    <mergeCell ref="I72:J73"/>
    <mergeCell ref="L72:M73"/>
    <mergeCell ref="N72:O73"/>
    <mergeCell ref="Q72:R73"/>
    <mergeCell ref="S72:T73"/>
    <mergeCell ref="B81:C81"/>
    <mergeCell ref="D81:E81"/>
    <mergeCell ref="G81:H81"/>
    <mergeCell ref="I81:J81"/>
    <mergeCell ref="L81:M81"/>
    <mergeCell ref="N81:O81"/>
    <mergeCell ref="Q81:R81"/>
    <mergeCell ref="S81:T81"/>
    <mergeCell ref="B83:E83"/>
    <mergeCell ref="G83:J83"/>
    <mergeCell ref="L83:O83"/>
    <mergeCell ref="Q83:T83"/>
    <mergeCell ref="B84:C84"/>
    <mergeCell ref="D84:E84"/>
    <mergeCell ref="G84:H84"/>
    <mergeCell ref="I84:J84"/>
    <mergeCell ref="L84:M84"/>
    <mergeCell ref="N84:O84"/>
    <mergeCell ref="Q84:R84"/>
    <mergeCell ref="S84:T84"/>
    <mergeCell ref="A85:A86"/>
    <mergeCell ref="B85:C86"/>
    <mergeCell ref="D85:E86"/>
    <mergeCell ref="G85:H86"/>
    <mergeCell ref="I85:J86"/>
    <mergeCell ref="L85:M86"/>
    <mergeCell ref="N85:O86"/>
    <mergeCell ref="Q85:R86"/>
    <mergeCell ref="S85:T86"/>
    <mergeCell ref="B94:C94"/>
    <mergeCell ref="D94:E94"/>
    <mergeCell ref="G94:H94"/>
    <mergeCell ref="I94:J94"/>
    <mergeCell ref="L94:M94"/>
    <mergeCell ref="N94:O94"/>
    <mergeCell ref="Q94:R94"/>
    <mergeCell ref="S94:T94"/>
    <mergeCell ref="B96:E96"/>
    <mergeCell ref="G96:J96"/>
    <mergeCell ref="L96:O96"/>
    <mergeCell ref="Q96:T96"/>
    <mergeCell ref="A98:A99"/>
    <mergeCell ref="B98:C99"/>
    <mergeCell ref="D98:E99"/>
    <mergeCell ref="G98:H99"/>
    <mergeCell ref="I98:J99"/>
    <mergeCell ref="L98:M99"/>
    <mergeCell ref="N98:O99"/>
    <mergeCell ref="Q98:R99"/>
    <mergeCell ref="S98:T99"/>
    <mergeCell ref="B107:C107"/>
    <mergeCell ref="D107:E107"/>
    <mergeCell ref="G107:H107"/>
    <mergeCell ref="I107:J107"/>
    <mergeCell ref="L107:M107"/>
    <mergeCell ref="N107:O107"/>
    <mergeCell ref="Q107:R107"/>
    <mergeCell ref="S107:T107"/>
    <mergeCell ref="B97:C97"/>
    <mergeCell ref="D97:E97"/>
    <mergeCell ref="G97:H97"/>
    <mergeCell ref="I97:J97"/>
    <mergeCell ref="L97:M97"/>
    <mergeCell ref="N97:O97"/>
    <mergeCell ref="Q97:R97"/>
    <mergeCell ref="S97:T97"/>
  </mergeCells>
  <phoneticPr fontId="2"/>
  <printOptions horizontalCentered="1"/>
  <pageMargins left="0" right="0" top="0.59055118110236227" bottom="0" header="0.31496062992125984" footer="0.31496062992125984"/>
  <pageSetup paperSize="9" scale="78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BH174"/>
  <sheetViews>
    <sheetView showGridLines="0" showRuler="0" zoomScale="50" zoomScaleNormal="50" zoomScalePageLayoutView="52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A30" sqref="AA30"/>
    </sheetView>
  </sheetViews>
  <sheetFormatPr defaultColWidth="8.75" defaultRowHeight="68.25"/>
  <cols>
    <col min="1" max="1" width="31.25" style="83" customWidth="1"/>
    <col min="2" max="2" width="13.75" style="84" customWidth="1"/>
    <col min="3" max="3" width="5.125" style="83" customWidth="1"/>
    <col min="4" max="4" width="8" style="83" customWidth="1"/>
    <col min="5" max="5" width="5.125" style="83" customWidth="1"/>
    <col min="6" max="6" width="8" style="83" customWidth="1"/>
    <col min="7" max="7" width="5.125" style="83" customWidth="1"/>
    <col min="8" max="8" width="8" style="83" customWidth="1"/>
    <col min="9" max="9" width="5.125" style="83" customWidth="1"/>
    <col min="10" max="10" width="8" style="83" customWidth="1"/>
    <col min="11" max="11" width="5.125" style="83" customWidth="1"/>
    <col min="12" max="12" width="8" style="83" customWidth="1"/>
    <col min="13" max="13" width="5.125" style="83" customWidth="1"/>
    <col min="14" max="14" width="8" style="83" customWidth="1"/>
    <col min="15" max="18" width="8.875" style="83" customWidth="1"/>
    <col min="19" max="19" width="15.75" style="83" customWidth="1"/>
    <col min="20" max="20" width="2.875" style="94" customWidth="1"/>
    <col min="21" max="21" width="4.75" style="91" customWidth="1"/>
    <col min="22" max="23" width="0.625" style="87" customWidth="1"/>
    <col min="24" max="25" width="8.75" style="87"/>
    <col min="26" max="26" width="8.75" style="3"/>
    <col min="27" max="27" width="45.25" style="95" customWidth="1"/>
    <col min="28" max="31" width="8.75" style="86"/>
    <col min="32" max="32" width="8.75" style="96"/>
    <col min="33" max="33" width="53.25" style="97" customWidth="1"/>
    <col min="34" max="35" width="8.75" style="96"/>
    <col min="36" max="36" width="38.375" style="96" customWidth="1"/>
    <col min="37" max="60" width="8.75" style="91"/>
    <col min="61" max="16384" width="8.75" style="83"/>
  </cols>
  <sheetData>
    <row r="1" spans="1:36" ht="47.45" customHeight="1" thickBot="1">
      <c r="A1" s="205"/>
      <c r="B1" s="206"/>
      <c r="C1" s="268">
        <v>1</v>
      </c>
      <c r="D1" s="268"/>
      <c r="E1" s="268">
        <v>2</v>
      </c>
      <c r="F1" s="268"/>
      <c r="G1" s="268">
        <v>3</v>
      </c>
      <c r="H1" s="268"/>
      <c r="I1" s="268">
        <v>4</v>
      </c>
      <c r="J1" s="268"/>
      <c r="K1" s="268">
        <v>5</v>
      </c>
      <c r="L1" s="268"/>
      <c r="M1" s="268">
        <v>6</v>
      </c>
      <c r="N1" s="268"/>
      <c r="O1" s="269" t="s">
        <v>114</v>
      </c>
      <c r="P1" s="269"/>
      <c r="Q1" s="259" t="s">
        <v>115</v>
      </c>
      <c r="R1" s="259"/>
      <c r="S1" s="207" t="s">
        <v>164</v>
      </c>
      <c r="T1" s="85"/>
      <c r="U1" s="86"/>
      <c r="Z1" s="88"/>
      <c r="AA1" s="89" t="s">
        <v>163</v>
      </c>
      <c r="AB1" s="90"/>
      <c r="AG1" s="97" t="s">
        <v>165</v>
      </c>
    </row>
    <row r="2" spans="1:36" ht="28.15" customHeight="1">
      <c r="A2" s="260" t="s">
        <v>116</v>
      </c>
      <c r="B2" s="243">
        <v>5</v>
      </c>
      <c r="C2" s="40" t="str">
        <f>IF(D2="","",IF(D2&gt;D12,"○",IF(D2&lt;D12,"×","△")))</f>
        <v>×</v>
      </c>
      <c r="D2" s="36">
        <v>4</v>
      </c>
      <c r="E2" s="41"/>
      <c r="F2" s="42"/>
      <c r="G2" s="40" t="str">
        <f>IF(H2="","",IF(H2&gt;H17,"○",IF(H2&lt;H17,"×","△")))</f>
        <v>×</v>
      </c>
      <c r="H2" s="36">
        <v>2</v>
      </c>
      <c r="I2" s="41"/>
      <c r="J2" s="43"/>
      <c r="K2" s="44" t="str">
        <f>IF(L2="","",IF(L2&gt;L7,"○",IF(L2&lt;L7,"×","△")))</f>
        <v>○</v>
      </c>
      <c r="L2" s="36">
        <v>12</v>
      </c>
      <c r="M2" s="41"/>
      <c r="N2" s="42"/>
      <c r="O2" s="45" t="s">
        <v>158</v>
      </c>
      <c r="P2" s="46">
        <f>COUNTIF(C2:N3,"○")*3</f>
        <v>9</v>
      </c>
      <c r="Q2" s="47" t="s">
        <v>160</v>
      </c>
      <c r="R2" s="46">
        <f>SUM(C4:N4)</f>
        <v>42</v>
      </c>
      <c r="S2" s="248">
        <f>IF(T6=0,"",RANK(T6,$T$6:$T$168,0))</f>
        <v>16</v>
      </c>
      <c r="T2" s="85"/>
      <c r="U2" s="211" t="s">
        <v>191</v>
      </c>
      <c r="Z2" s="209">
        <v>1</v>
      </c>
      <c r="AA2" s="208" t="str">
        <f>VLOOKUP(Z2,$V$6:$W$168,2,FALSE)</f>
        <v>KOGI 20</v>
      </c>
      <c r="AB2" s="90"/>
      <c r="AF2" s="96">
        <v>1</v>
      </c>
      <c r="AJ2" s="98" t="s">
        <v>179</v>
      </c>
    </row>
    <row r="3" spans="1:36" ht="28.15" customHeight="1">
      <c r="A3" s="261"/>
      <c r="B3" s="244"/>
      <c r="C3" s="48" t="str">
        <f>IF(D3="","",IF(D3&gt;D13,"○",IF(D3&lt;D13,"×","△")))</f>
        <v>○</v>
      </c>
      <c r="D3" s="37">
        <v>12</v>
      </c>
      <c r="E3" s="49"/>
      <c r="F3" s="49"/>
      <c r="G3" s="48" t="str">
        <f>IF(H3="","",IF(H3&gt;H18,"○",IF(H3&lt;H18,"×","△")))</f>
        <v>×</v>
      </c>
      <c r="H3" s="37">
        <v>1</v>
      </c>
      <c r="I3" s="49"/>
      <c r="J3" s="50"/>
      <c r="K3" s="51" t="str">
        <f>IF(L3="","",IF(L3&gt;L8,"○",IF(L3&lt;L8,"×","△")))</f>
        <v>○</v>
      </c>
      <c r="L3" s="37">
        <v>11</v>
      </c>
      <c r="M3" s="49"/>
      <c r="N3" s="49"/>
      <c r="O3" s="52"/>
      <c r="P3" s="53"/>
      <c r="Q3" s="54"/>
      <c r="R3" s="53"/>
      <c r="S3" s="246"/>
      <c r="T3" s="85"/>
      <c r="U3" s="211" t="s">
        <v>192</v>
      </c>
      <c r="Z3" s="210">
        <v>2</v>
      </c>
      <c r="AA3" s="208" t="str">
        <f t="shared" ref="AA3:AA33" si="0">VLOOKUP(Z3,$V$6:$W$168,2,FALSE)</f>
        <v>High-STANDARD</v>
      </c>
      <c r="AB3" s="90"/>
      <c r="AF3" s="96">
        <v>2</v>
      </c>
      <c r="AJ3" s="98" t="s">
        <v>173</v>
      </c>
    </row>
    <row r="4" spans="1:36" ht="28.15" customHeight="1" thickBot="1">
      <c r="A4" s="261"/>
      <c r="B4" s="244"/>
      <c r="C4" s="263">
        <f>IF(D2="","",SUM(D2,D3))</f>
        <v>16</v>
      </c>
      <c r="D4" s="264"/>
      <c r="E4" s="49"/>
      <c r="F4" s="49"/>
      <c r="G4" s="263">
        <f>IF(H2="","",SUM(H2,H3))</f>
        <v>3</v>
      </c>
      <c r="H4" s="264"/>
      <c r="I4" s="49"/>
      <c r="J4" s="50"/>
      <c r="K4" s="249">
        <f>IF(L2="","",SUM(L2,L3))</f>
        <v>23</v>
      </c>
      <c r="L4" s="250"/>
      <c r="M4" s="49"/>
      <c r="N4" s="49"/>
      <c r="O4" s="55" t="s">
        <v>117</v>
      </c>
      <c r="P4" s="56">
        <f>COUNTIF(C2:N3,"△")</f>
        <v>0</v>
      </c>
      <c r="Q4" s="57" t="s">
        <v>161</v>
      </c>
      <c r="R4" s="56">
        <f>SUM(C5:N5)</f>
        <v>36</v>
      </c>
      <c r="S4" s="246"/>
      <c r="T4" s="85"/>
      <c r="U4" s="211" t="s">
        <v>193</v>
      </c>
      <c r="Z4" s="210">
        <v>3</v>
      </c>
      <c r="AA4" s="208" t="str">
        <f t="shared" si="0"/>
        <v>JUST AWAY １</v>
      </c>
      <c r="AB4" s="90"/>
      <c r="AF4" s="96">
        <v>3</v>
      </c>
      <c r="AJ4" s="98" t="s">
        <v>177</v>
      </c>
    </row>
    <row r="5" spans="1:36" ht="28.15" customHeight="1" thickTop="1" thickBot="1">
      <c r="A5" s="261"/>
      <c r="B5" s="244"/>
      <c r="C5" s="263">
        <f>IF(C14="","",SUM(D12:D13))</f>
        <v>10</v>
      </c>
      <c r="D5" s="264"/>
      <c r="E5" s="49"/>
      <c r="F5" s="49"/>
      <c r="G5" s="263">
        <f>IF(G19="","",SUM(H17:H18))</f>
        <v>16</v>
      </c>
      <c r="H5" s="264"/>
      <c r="I5" s="49"/>
      <c r="J5" s="50"/>
      <c r="K5" s="249">
        <f>IF(K9="","",SUM(L7:L8))</f>
        <v>10</v>
      </c>
      <c r="L5" s="250"/>
      <c r="M5" s="49"/>
      <c r="N5" s="49"/>
      <c r="O5" s="58" t="s">
        <v>159</v>
      </c>
      <c r="P5" s="59"/>
      <c r="Q5" s="60" t="s">
        <v>162</v>
      </c>
      <c r="R5" s="59"/>
      <c r="S5" s="246"/>
      <c r="T5" s="85"/>
      <c r="U5" s="211" t="s">
        <v>194</v>
      </c>
      <c r="Z5" s="210">
        <v>4</v>
      </c>
      <c r="AA5" s="208" t="str">
        <f t="shared" si="0"/>
        <v>ＧＴ-Ｒ</v>
      </c>
      <c r="AB5" s="90"/>
      <c r="AF5" s="96">
        <v>4</v>
      </c>
      <c r="AJ5" s="98" t="s">
        <v>187</v>
      </c>
    </row>
    <row r="6" spans="1:36" ht="28.15" customHeight="1" thickBot="1">
      <c r="A6" s="262"/>
      <c r="B6" s="245"/>
      <c r="C6" s="251">
        <f>IF(C4="","",C4-C5)</f>
        <v>6</v>
      </c>
      <c r="D6" s="252"/>
      <c r="E6" s="61"/>
      <c r="F6" s="61"/>
      <c r="G6" s="253">
        <f>IF(G4="","",G4-G5)</f>
        <v>-13</v>
      </c>
      <c r="H6" s="254"/>
      <c r="I6" s="61"/>
      <c r="J6" s="62"/>
      <c r="K6" s="255">
        <f>IF(K4="","",(K4-K5))</f>
        <v>13</v>
      </c>
      <c r="L6" s="252"/>
      <c r="M6" s="61"/>
      <c r="N6" s="61"/>
      <c r="O6" s="63"/>
      <c r="P6" s="64">
        <f>P2+P4</f>
        <v>9</v>
      </c>
      <c r="Q6" s="65"/>
      <c r="R6" s="64">
        <f>R2-R4</f>
        <v>6</v>
      </c>
      <c r="S6" s="247"/>
      <c r="T6" s="85">
        <f>P6*1000000+R6*100+U6</f>
        <v>9000600</v>
      </c>
      <c r="U6" s="39"/>
      <c r="V6" s="87">
        <f>S2</f>
        <v>16</v>
      </c>
      <c r="W6" s="87" t="str">
        <f>A2</f>
        <v>麻溝 Ａ</v>
      </c>
      <c r="Z6" s="210">
        <v>5</v>
      </c>
      <c r="AA6" s="208" t="str">
        <f t="shared" si="0"/>
        <v>植竹FBCレッドソックス</v>
      </c>
      <c r="AB6" s="90"/>
      <c r="AF6" s="96">
        <v>5</v>
      </c>
      <c r="AJ6" s="98" t="s">
        <v>175</v>
      </c>
    </row>
    <row r="7" spans="1:36" ht="28.15" customHeight="1">
      <c r="A7" s="256" t="s">
        <v>120</v>
      </c>
      <c r="B7" s="243">
        <v>5</v>
      </c>
      <c r="C7" s="66"/>
      <c r="D7" s="50"/>
      <c r="E7" s="67" t="str">
        <f>IF(F7="","",IF(F7&gt;F17,"○",IF(F7&lt;F17,"×","△")))</f>
        <v>○</v>
      </c>
      <c r="F7" s="33">
        <v>5</v>
      </c>
      <c r="G7" s="66"/>
      <c r="H7" s="50"/>
      <c r="I7" s="44" t="str">
        <f>IF(J7="","",IF(J7&gt;J12,"○",IF(J7&lt;J12,"×","△")))</f>
        <v>△</v>
      </c>
      <c r="J7" s="36">
        <v>2</v>
      </c>
      <c r="K7" s="68" t="str">
        <f>IF(L7="","",IF(L7&gt;L2,"○",IF(L7&lt;L2,"×","△")))</f>
        <v>×</v>
      </c>
      <c r="L7" s="38">
        <v>6</v>
      </c>
      <c r="M7" s="41"/>
      <c r="N7" s="42"/>
      <c r="O7" s="69" t="s">
        <v>158</v>
      </c>
      <c r="P7" s="70">
        <f>COUNTIF(C7:N8,"○")*3</f>
        <v>6</v>
      </c>
      <c r="Q7" s="71" t="s">
        <v>160</v>
      </c>
      <c r="R7" s="70">
        <f>SUM(C9:N9)</f>
        <v>29</v>
      </c>
      <c r="S7" s="246">
        <f>IF(T11=0,"",RANK(T11,$T$6:$T$168,0))</f>
        <v>18</v>
      </c>
      <c r="T7" s="85"/>
      <c r="U7" s="86"/>
      <c r="Z7" s="210">
        <v>6</v>
      </c>
      <c r="AA7" s="208" t="str">
        <f t="shared" si="0"/>
        <v>植竹FBCマリナーズ</v>
      </c>
      <c r="AB7" s="90"/>
      <c r="AF7" s="96">
        <v>6</v>
      </c>
      <c r="AJ7" s="98" t="s">
        <v>178</v>
      </c>
    </row>
    <row r="8" spans="1:36" ht="28.15" customHeight="1">
      <c r="A8" s="257"/>
      <c r="B8" s="244"/>
      <c r="C8" s="72"/>
      <c r="D8" s="50"/>
      <c r="E8" s="73" t="str">
        <f>IF(F8="","",IF(F8&gt;F18,"○",IF(F8&lt;F18,"×","△")))</f>
        <v>×</v>
      </c>
      <c r="F8" s="34">
        <v>3</v>
      </c>
      <c r="G8" s="72"/>
      <c r="H8" s="50"/>
      <c r="I8" s="51" t="str">
        <f>IF(J8="","",IF(J8&gt;J13,"○",IF(J8&lt;J13,"×","△")))</f>
        <v>○</v>
      </c>
      <c r="J8" s="37">
        <v>9</v>
      </c>
      <c r="K8" s="51" t="str">
        <f>IF(L8="","",IF(L8&gt;L3,"○",IF(L8&lt;L3,"×","△")))</f>
        <v>×</v>
      </c>
      <c r="L8" s="37">
        <v>4</v>
      </c>
      <c r="M8" s="49"/>
      <c r="N8" s="49"/>
      <c r="O8" s="52"/>
      <c r="P8" s="53"/>
      <c r="Q8" s="54"/>
      <c r="R8" s="53"/>
      <c r="S8" s="246"/>
      <c r="T8" s="85"/>
      <c r="U8" s="86"/>
      <c r="Z8" s="210">
        <v>7</v>
      </c>
      <c r="AA8" s="208" t="str">
        <f t="shared" si="0"/>
        <v>たんぽぽ</v>
      </c>
      <c r="AB8" s="90"/>
      <c r="AF8" s="96">
        <v>7</v>
      </c>
      <c r="AJ8" s="98" t="s">
        <v>171</v>
      </c>
    </row>
    <row r="9" spans="1:36" ht="28.15" customHeight="1" thickBot="1">
      <c r="A9" s="257"/>
      <c r="B9" s="244"/>
      <c r="C9" s="72"/>
      <c r="D9" s="50"/>
      <c r="E9" s="265">
        <f>IF(F7="","",SUM(F7,F8))</f>
        <v>8</v>
      </c>
      <c r="F9" s="265"/>
      <c r="G9" s="72"/>
      <c r="H9" s="50"/>
      <c r="I9" s="249">
        <f>IF(J7="","",SUM(J7,J8))</f>
        <v>11</v>
      </c>
      <c r="J9" s="250"/>
      <c r="K9" s="249">
        <f>IF(L7="","",SUM(L7,L8))</f>
        <v>10</v>
      </c>
      <c r="L9" s="250"/>
      <c r="M9" s="49"/>
      <c r="N9" s="49"/>
      <c r="O9" s="55" t="s">
        <v>117</v>
      </c>
      <c r="P9" s="56">
        <f>COUNTIF(C7:N8,"△")</f>
        <v>1</v>
      </c>
      <c r="Q9" s="57" t="s">
        <v>161</v>
      </c>
      <c r="R9" s="56">
        <f>SUM(C10:N10)</f>
        <v>37</v>
      </c>
      <c r="S9" s="246"/>
      <c r="T9" s="85"/>
      <c r="U9" s="86"/>
      <c r="Z9" s="210">
        <v>8</v>
      </c>
      <c r="AA9" s="208" t="str">
        <f t="shared" si="0"/>
        <v>JUST AWAY ２</v>
      </c>
      <c r="AB9" s="90"/>
      <c r="AF9" s="96">
        <v>8</v>
      </c>
      <c r="AJ9" s="98" t="s">
        <v>185</v>
      </c>
    </row>
    <row r="10" spans="1:36" ht="28.15" customHeight="1" thickTop="1" thickBot="1">
      <c r="A10" s="257"/>
      <c r="B10" s="244"/>
      <c r="C10" s="72"/>
      <c r="D10" s="50"/>
      <c r="E10" s="265">
        <f>IF(E19="","",SUM(F17:F18))</f>
        <v>8</v>
      </c>
      <c r="F10" s="265"/>
      <c r="G10" s="72"/>
      <c r="H10" s="50"/>
      <c r="I10" s="249">
        <f>IF(I14="","",SUM(J12:J13))</f>
        <v>6</v>
      </c>
      <c r="J10" s="250"/>
      <c r="K10" s="249">
        <f>IF(K4="","",SUM(L2:L3))</f>
        <v>23</v>
      </c>
      <c r="L10" s="250"/>
      <c r="M10" s="49"/>
      <c r="N10" s="49"/>
      <c r="O10" s="58" t="s">
        <v>159</v>
      </c>
      <c r="P10" s="59"/>
      <c r="Q10" s="60" t="s">
        <v>162</v>
      </c>
      <c r="R10" s="59"/>
      <c r="S10" s="246"/>
      <c r="T10" s="85"/>
      <c r="U10" s="86"/>
      <c r="Z10" s="210">
        <v>9</v>
      </c>
      <c r="AA10" s="208" t="str">
        <f t="shared" si="0"/>
        <v>ＪＯＫＥＲ</v>
      </c>
      <c r="AB10" s="90"/>
      <c r="AF10" s="96">
        <v>9</v>
      </c>
      <c r="AJ10" s="98" t="s">
        <v>140</v>
      </c>
    </row>
    <row r="11" spans="1:36" ht="28.15" customHeight="1" thickBot="1">
      <c r="A11" s="258"/>
      <c r="B11" s="245"/>
      <c r="C11" s="72"/>
      <c r="D11" s="50"/>
      <c r="E11" s="255">
        <f>IF(E9="","",E9-E10)</f>
        <v>0</v>
      </c>
      <c r="F11" s="255"/>
      <c r="G11" s="72"/>
      <c r="H11" s="50"/>
      <c r="I11" s="255">
        <f>IF(I9="","",(I9-I10))</f>
        <v>5</v>
      </c>
      <c r="J11" s="252"/>
      <c r="K11" s="266">
        <f>IF(K9="","",K9-K10)</f>
        <v>-13</v>
      </c>
      <c r="L11" s="267"/>
      <c r="M11" s="61"/>
      <c r="N11" s="61"/>
      <c r="O11" s="52"/>
      <c r="P11" s="74">
        <f>P7+P9</f>
        <v>7</v>
      </c>
      <c r="Q11" s="54"/>
      <c r="R11" s="74">
        <f>R7-R9</f>
        <v>-8</v>
      </c>
      <c r="S11" s="246"/>
      <c r="T11" s="85">
        <f>P11*1000000+R11*100+U11</f>
        <v>6999200</v>
      </c>
      <c r="U11" s="39"/>
      <c r="V11" s="87">
        <f>S7</f>
        <v>18</v>
      </c>
      <c r="W11" s="87" t="str">
        <f>A7</f>
        <v>あまぞねす</v>
      </c>
      <c r="Z11" s="210">
        <v>10</v>
      </c>
      <c r="AA11" s="208" t="str">
        <f t="shared" si="0"/>
        <v>THREE★STARS Ｂ</v>
      </c>
      <c r="AB11" s="90"/>
      <c r="AF11" s="96">
        <v>10</v>
      </c>
      <c r="AJ11" s="98" t="s">
        <v>123</v>
      </c>
    </row>
    <row r="12" spans="1:36" ht="28.15" customHeight="1">
      <c r="A12" s="260" t="s">
        <v>121</v>
      </c>
      <c r="B12" s="243">
        <v>5</v>
      </c>
      <c r="C12" s="40" t="str">
        <f>IF(D12="","",IF(D12&gt;D2,"○",IF(D12&lt;D2,"×","△")))</f>
        <v>○</v>
      </c>
      <c r="D12" s="36">
        <v>6</v>
      </c>
      <c r="E12" s="41"/>
      <c r="F12" s="42"/>
      <c r="G12" s="75"/>
      <c r="H12" s="43"/>
      <c r="I12" s="44" t="str">
        <f>IF(J12="","",IF(J12&gt;J7,"○",IF(J12&lt;J7,"×","△")))</f>
        <v>△</v>
      </c>
      <c r="J12" s="36">
        <v>2</v>
      </c>
      <c r="K12" s="41"/>
      <c r="L12" s="43"/>
      <c r="M12" s="44" t="str">
        <f>IF(N12="","",IF(N12&gt;N17,"○",IF(N12&lt;N17,"×","△")))</f>
        <v>△</v>
      </c>
      <c r="N12" s="33">
        <v>3</v>
      </c>
      <c r="O12" s="45" t="s">
        <v>158</v>
      </c>
      <c r="P12" s="46">
        <f>COUNTIF(C12:N13,"○")*3</f>
        <v>3</v>
      </c>
      <c r="Q12" s="47" t="s">
        <v>160</v>
      </c>
      <c r="R12" s="46">
        <f>SUM(C14:N14)</f>
        <v>20</v>
      </c>
      <c r="S12" s="248">
        <f>IF(T16=0,"",RANK(T16,$T$6:$T$168,0))</f>
        <v>23</v>
      </c>
      <c r="T12" s="85"/>
      <c r="U12" s="86"/>
      <c r="Z12" s="210">
        <v>11</v>
      </c>
      <c r="AA12" s="208" t="str">
        <f t="shared" si="0"/>
        <v>ＡＦＢ</v>
      </c>
      <c r="AB12" s="90"/>
      <c r="AF12" s="96">
        <v>11</v>
      </c>
      <c r="AJ12" s="98" t="s">
        <v>180</v>
      </c>
    </row>
    <row r="13" spans="1:36" ht="28.15" customHeight="1">
      <c r="A13" s="261"/>
      <c r="B13" s="244"/>
      <c r="C13" s="48" t="str">
        <f>IF(D13="","",IF(D13&gt;D3,"○",IF(D13&lt;D3,"×","△")))</f>
        <v>×</v>
      </c>
      <c r="D13" s="37">
        <v>4</v>
      </c>
      <c r="E13" s="49"/>
      <c r="F13" s="49"/>
      <c r="G13" s="72"/>
      <c r="H13" s="50"/>
      <c r="I13" s="51" t="str">
        <f>IF(J13="","",IF(J13&gt;J8,"○",IF(J13&lt;J8,"×","△")))</f>
        <v>×</v>
      </c>
      <c r="J13" s="37">
        <v>4</v>
      </c>
      <c r="K13" s="49"/>
      <c r="L13" s="50"/>
      <c r="M13" s="51" t="str">
        <f>IF(N13="","",IF(N13&gt;N18,"○",IF(N13&lt;N18,"×","△")))</f>
        <v>×</v>
      </c>
      <c r="N13" s="34">
        <v>1</v>
      </c>
      <c r="O13" s="52"/>
      <c r="P13" s="53"/>
      <c r="Q13" s="54"/>
      <c r="R13" s="53"/>
      <c r="S13" s="246"/>
      <c r="T13" s="85"/>
      <c r="U13" s="86"/>
      <c r="Z13" s="210">
        <v>12</v>
      </c>
      <c r="AA13" s="208" t="str">
        <f t="shared" si="0"/>
        <v>M−BLOOD２</v>
      </c>
      <c r="AB13" s="90"/>
      <c r="AF13" s="96">
        <v>12</v>
      </c>
      <c r="AJ13" s="98" t="s">
        <v>174</v>
      </c>
    </row>
    <row r="14" spans="1:36" ht="28.15" customHeight="1" thickBot="1">
      <c r="A14" s="261"/>
      <c r="B14" s="244"/>
      <c r="C14" s="263">
        <f>IF(D12="","",SUM(D12,D13))</f>
        <v>10</v>
      </c>
      <c r="D14" s="264"/>
      <c r="E14" s="49"/>
      <c r="F14" s="49"/>
      <c r="G14" s="72"/>
      <c r="H14" s="50"/>
      <c r="I14" s="249">
        <f>IF(J12="","",SUM(J12,J13))</f>
        <v>6</v>
      </c>
      <c r="J14" s="250"/>
      <c r="K14" s="49"/>
      <c r="L14" s="50"/>
      <c r="M14" s="249">
        <f>IF(N12="","",SUM(N12,N13))</f>
        <v>4</v>
      </c>
      <c r="N14" s="249"/>
      <c r="O14" s="55" t="s">
        <v>117</v>
      </c>
      <c r="P14" s="56">
        <f>COUNTIF(C12:N13,"△")</f>
        <v>2</v>
      </c>
      <c r="Q14" s="57" t="s">
        <v>161</v>
      </c>
      <c r="R14" s="56">
        <f>SUM(C15:N15)</f>
        <v>32</v>
      </c>
      <c r="S14" s="246"/>
      <c r="T14" s="85"/>
      <c r="U14" s="86"/>
      <c r="Z14" s="210">
        <v>13</v>
      </c>
      <c r="AA14" s="208" t="str">
        <f t="shared" si="0"/>
        <v>オールフリー</v>
      </c>
      <c r="AB14" s="90"/>
      <c r="AF14" s="96">
        <v>13</v>
      </c>
      <c r="AJ14" s="98" t="s">
        <v>176</v>
      </c>
    </row>
    <row r="15" spans="1:36" ht="28.15" customHeight="1" thickTop="1" thickBot="1">
      <c r="A15" s="261"/>
      <c r="B15" s="244"/>
      <c r="C15" s="263">
        <f>IF(C4="","",SUM(D2:D3))</f>
        <v>16</v>
      </c>
      <c r="D15" s="264"/>
      <c r="E15" s="49"/>
      <c r="F15" s="49"/>
      <c r="G15" s="72"/>
      <c r="H15" s="50"/>
      <c r="I15" s="249">
        <f>IF(I9="","",SUM(J7:J8))</f>
        <v>11</v>
      </c>
      <c r="J15" s="250"/>
      <c r="K15" s="49"/>
      <c r="L15" s="50"/>
      <c r="M15" s="249">
        <f>IF(M19="","",SUM(N17:N18))</f>
        <v>5</v>
      </c>
      <c r="N15" s="249"/>
      <c r="O15" s="58" t="s">
        <v>159</v>
      </c>
      <c r="P15" s="59"/>
      <c r="Q15" s="60" t="s">
        <v>162</v>
      </c>
      <c r="R15" s="59"/>
      <c r="S15" s="246"/>
      <c r="T15" s="85"/>
      <c r="U15" s="86"/>
      <c r="Z15" s="210">
        <v>14</v>
      </c>
      <c r="AA15" s="208" t="str">
        <f t="shared" si="0"/>
        <v>THREE★STARS Ａ</v>
      </c>
      <c r="AB15" s="90"/>
      <c r="AF15" s="96">
        <v>14</v>
      </c>
      <c r="AJ15" s="98" t="s">
        <v>183</v>
      </c>
    </row>
    <row r="16" spans="1:36" ht="28.15" customHeight="1" thickBot="1">
      <c r="A16" s="262"/>
      <c r="B16" s="245"/>
      <c r="C16" s="253">
        <f>IF(C14="","",C14-C15)</f>
        <v>-6</v>
      </c>
      <c r="D16" s="254"/>
      <c r="E16" s="61"/>
      <c r="F16" s="61"/>
      <c r="G16" s="76"/>
      <c r="H16" s="62"/>
      <c r="I16" s="255">
        <f>IF(I14="","",I14-I15)</f>
        <v>-5</v>
      </c>
      <c r="J16" s="252"/>
      <c r="K16" s="61"/>
      <c r="L16" s="62"/>
      <c r="M16" s="255">
        <f>IF(M14="","",(M14-M15))</f>
        <v>-1</v>
      </c>
      <c r="N16" s="255"/>
      <c r="O16" s="63"/>
      <c r="P16" s="64">
        <f>P12+P14</f>
        <v>5</v>
      </c>
      <c r="Q16" s="65"/>
      <c r="R16" s="64">
        <f>R12-R14</f>
        <v>-12</v>
      </c>
      <c r="S16" s="247"/>
      <c r="T16" s="85">
        <f>P16*1000000+R16*100+U16</f>
        <v>4998800</v>
      </c>
      <c r="U16" s="39"/>
      <c r="V16" s="87">
        <f>S12</f>
        <v>23</v>
      </c>
      <c r="W16" s="87" t="str">
        <f>A12</f>
        <v>ＵＦＣ</v>
      </c>
      <c r="Z16" s="210">
        <v>15</v>
      </c>
      <c r="AA16" s="208" t="str">
        <f t="shared" si="0"/>
        <v>ＣＨＡＷＳ</v>
      </c>
      <c r="AB16" s="90"/>
      <c r="AF16" s="96">
        <v>15</v>
      </c>
      <c r="AJ16" s="98" t="s">
        <v>170</v>
      </c>
    </row>
    <row r="17" spans="1:36" ht="28.15" customHeight="1">
      <c r="A17" s="270" t="s">
        <v>122</v>
      </c>
      <c r="B17" s="243">
        <v>5</v>
      </c>
      <c r="C17" s="75"/>
      <c r="D17" s="43"/>
      <c r="E17" s="67" t="str">
        <f>IF(F17="","",IF(F17&gt;F7,"○",IF(F17&lt;F7,"×","△")))</f>
        <v>×</v>
      </c>
      <c r="F17" s="33">
        <v>2</v>
      </c>
      <c r="G17" s="77" t="str">
        <f>IF(H17="","",IF(H17&gt;H2,"○",IF(H17&lt;H2,"×","△")))</f>
        <v>○</v>
      </c>
      <c r="H17" s="38">
        <v>7</v>
      </c>
      <c r="I17" s="41"/>
      <c r="J17" s="43"/>
      <c r="K17" s="41"/>
      <c r="L17" s="43"/>
      <c r="M17" s="68" t="str">
        <f>IF(N17="","",IF(N17&gt;N12,"○",IF(N17&lt;N12,"×","△")))</f>
        <v>△</v>
      </c>
      <c r="N17" s="35">
        <v>3</v>
      </c>
      <c r="O17" s="69" t="s">
        <v>158</v>
      </c>
      <c r="P17" s="70">
        <f>COUNTIF(C17:N18,"○")*3</f>
        <v>12</v>
      </c>
      <c r="Q17" s="71" t="s">
        <v>160</v>
      </c>
      <c r="R17" s="70">
        <f>SUM(C19:N19)</f>
        <v>29</v>
      </c>
      <c r="S17" s="246">
        <f>IF(T21=0,"",RANK(T21,$T$6:$T$168,0))</f>
        <v>10</v>
      </c>
      <c r="T17" s="85"/>
      <c r="U17" s="86"/>
      <c r="Z17" s="210">
        <v>16</v>
      </c>
      <c r="AA17" s="208" t="str">
        <f t="shared" si="0"/>
        <v>麻溝 Ａ</v>
      </c>
      <c r="AB17" s="90"/>
      <c r="AF17" s="96">
        <v>16</v>
      </c>
      <c r="AJ17" s="98" t="s">
        <v>172</v>
      </c>
    </row>
    <row r="18" spans="1:36" ht="28.15" customHeight="1">
      <c r="A18" s="257"/>
      <c r="B18" s="244"/>
      <c r="C18" s="72"/>
      <c r="D18" s="50"/>
      <c r="E18" s="73" t="str">
        <f>IF(F18="","",IF(F18&gt;F8,"○",IF(F18&lt;F8,"×","△")))</f>
        <v>○</v>
      </c>
      <c r="F18" s="34">
        <v>6</v>
      </c>
      <c r="G18" s="48" t="str">
        <f>IF(H18="","",IF(H18&gt;H3,"○",IF(H18&lt;H3,"×","△")))</f>
        <v>○</v>
      </c>
      <c r="H18" s="37">
        <v>9</v>
      </c>
      <c r="I18" s="49"/>
      <c r="J18" s="50"/>
      <c r="K18" s="49"/>
      <c r="L18" s="50"/>
      <c r="M18" s="51" t="str">
        <f>IF(N18="","",IF(N18&gt;N13,"○",IF(N18&lt;N13,"×","△")))</f>
        <v>○</v>
      </c>
      <c r="N18" s="34">
        <v>2</v>
      </c>
      <c r="O18" s="52"/>
      <c r="P18" s="53"/>
      <c r="Q18" s="54"/>
      <c r="R18" s="53"/>
      <c r="S18" s="246"/>
      <c r="T18" s="85"/>
      <c r="U18" s="86"/>
      <c r="Z18" s="210">
        <v>17</v>
      </c>
      <c r="AA18" s="208" t="str">
        <f t="shared" si="0"/>
        <v>スマイル</v>
      </c>
      <c r="AB18" s="90"/>
      <c r="AF18" s="96">
        <v>17</v>
      </c>
      <c r="AJ18" s="98" t="s">
        <v>181</v>
      </c>
    </row>
    <row r="19" spans="1:36" ht="28.15" customHeight="1" thickBot="1">
      <c r="A19" s="257"/>
      <c r="B19" s="244"/>
      <c r="C19" s="72"/>
      <c r="D19" s="50"/>
      <c r="E19" s="265">
        <f>IF(F17="","",SUM(F17,F18))</f>
        <v>8</v>
      </c>
      <c r="F19" s="265"/>
      <c r="G19" s="263">
        <f>IF(H17="","",SUM(H17,H18))</f>
        <v>16</v>
      </c>
      <c r="H19" s="264"/>
      <c r="I19" s="49"/>
      <c r="J19" s="50"/>
      <c r="K19" s="49"/>
      <c r="L19" s="50"/>
      <c r="M19" s="249">
        <f>IF(N17="","",SUM(N17,N18))</f>
        <v>5</v>
      </c>
      <c r="N19" s="249"/>
      <c r="O19" s="55" t="s">
        <v>117</v>
      </c>
      <c r="P19" s="56">
        <f>COUNTIF(C17:N18,"△")</f>
        <v>1</v>
      </c>
      <c r="Q19" s="57" t="s">
        <v>161</v>
      </c>
      <c r="R19" s="56">
        <f>SUM(C20:N20)</f>
        <v>15</v>
      </c>
      <c r="S19" s="246"/>
      <c r="T19" s="85"/>
      <c r="U19" s="86"/>
      <c r="Z19" s="210">
        <v>18</v>
      </c>
      <c r="AA19" s="208" t="str">
        <f t="shared" si="0"/>
        <v>あまぞねす</v>
      </c>
      <c r="AB19" s="90"/>
      <c r="AF19" s="96">
        <v>18</v>
      </c>
      <c r="AJ19" s="98" t="s">
        <v>169</v>
      </c>
    </row>
    <row r="20" spans="1:36" ht="28.15" customHeight="1" thickTop="1" thickBot="1">
      <c r="A20" s="257"/>
      <c r="B20" s="244"/>
      <c r="C20" s="72"/>
      <c r="D20" s="50"/>
      <c r="E20" s="265">
        <f>IF(E9="","",SUM(F7:F8))</f>
        <v>8</v>
      </c>
      <c r="F20" s="265"/>
      <c r="G20" s="263">
        <f>IF(G4="","",SUM(H2:H3))</f>
        <v>3</v>
      </c>
      <c r="H20" s="264"/>
      <c r="I20" s="49"/>
      <c r="J20" s="50"/>
      <c r="K20" s="49"/>
      <c r="L20" s="50"/>
      <c r="M20" s="249">
        <f>IF(M14="","",SUM(N12:N13))</f>
        <v>4</v>
      </c>
      <c r="N20" s="249"/>
      <c r="O20" s="58" t="s">
        <v>159</v>
      </c>
      <c r="P20" s="59"/>
      <c r="Q20" s="60" t="s">
        <v>162</v>
      </c>
      <c r="R20" s="59"/>
      <c r="S20" s="246"/>
      <c r="T20" s="85"/>
      <c r="U20" s="86"/>
      <c r="Z20" s="210">
        <v>19</v>
      </c>
      <c r="AA20" s="208" t="str">
        <f t="shared" si="0"/>
        <v>Shima-ji (しまぁーじ)</v>
      </c>
      <c r="AB20" s="90"/>
      <c r="AF20" s="96">
        <v>19</v>
      </c>
      <c r="AJ20" s="98" t="s">
        <v>168</v>
      </c>
    </row>
    <row r="21" spans="1:36" ht="28.15" customHeight="1" thickBot="1">
      <c r="A21" s="258"/>
      <c r="B21" s="245"/>
      <c r="C21" s="76"/>
      <c r="D21" s="62"/>
      <c r="E21" s="271">
        <f>IF(E19="","",E19-E20)</f>
        <v>0</v>
      </c>
      <c r="F21" s="271"/>
      <c r="G21" s="253">
        <f>IF(G19="","",G19-G20)</f>
        <v>13</v>
      </c>
      <c r="H21" s="254"/>
      <c r="I21" s="61"/>
      <c r="J21" s="62"/>
      <c r="K21" s="61"/>
      <c r="L21" s="62"/>
      <c r="M21" s="255">
        <f>IF(M19="","",M19-M20)</f>
        <v>1</v>
      </c>
      <c r="N21" s="255"/>
      <c r="O21" s="63"/>
      <c r="P21" s="64">
        <f>P17+P19</f>
        <v>13</v>
      </c>
      <c r="Q21" s="65"/>
      <c r="R21" s="64">
        <f>R17-R19</f>
        <v>14</v>
      </c>
      <c r="S21" s="247"/>
      <c r="T21" s="85">
        <f>P21*1000000+R21*100+U21</f>
        <v>13001400</v>
      </c>
      <c r="U21" s="39"/>
      <c r="V21" s="87">
        <f>S17</f>
        <v>10</v>
      </c>
      <c r="W21" s="87" t="str">
        <f>A17</f>
        <v>THREE★STARS Ｂ</v>
      </c>
      <c r="Z21" s="210">
        <v>20</v>
      </c>
      <c r="AA21" s="208" t="str">
        <f t="shared" si="0"/>
        <v>M−BLOOD</v>
      </c>
      <c r="AB21" s="90"/>
      <c r="AF21" s="96">
        <v>20</v>
      </c>
      <c r="AJ21" s="98" t="s">
        <v>184</v>
      </c>
    </row>
    <row r="22" spans="1:36" ht="28.15" customHeight="1" thickBot="1">
      <c r="A22" s="78"/>
      <c r="B22" s="79"/>
      <c r="C22" s="273"/>
      <c r="D22" s="273"/>
      <c r="E22" s="273"/>
      <c r="F22" s="274"/>
      <c r="G22" s="273"/>
      <c r="H22" s="273"/>
      <c r="I22" s="273"/>
      <c r="J22" s="273"/>
      <c r="K22" s="275"/>
      <c r="L22" s="273"/>
      <c r="M22" s="273"/>
      <c r="N22" s="273"/>
      <c r="O22" s="276"/>
      <c r="P22" s="277"/>
      <c r="Q22" s="272"/>
      <c r="R22" s="272"/>
      <c r="S22" s="80"/>
      <c r="T22" s="85"/>
      <c r="U22" s="86"/>
      <c r="Z22" s="210">
        <v>21</v>
      </c>
      <c r="AA22" s="208" t="str">
        <f t="shared" si="0"/>
        <v>星が丘FBC壱</v>
      </c>
      <c r="AB22" s="90"/>
      <c r="AF22" s="96">
        <v>21</v>
      </c>
      <c r="AJ22" s="98" t="s">
        <v>167</v>
      </c>
    </row>
    <row r="23" spans="1:36" ht="28.15" customHeight="1">
      <c r="A23" s="256" t="s">
        <v>123</v>
      </c>
      <c r="B23" s="243">
        <v>6</v>
      </c>
      <c r="C23" s="40" t="str">
        <f>IF(D23="","",IF(D23&gt;D33,"○",IF(D23&lt;D33,"×","△")))</f>
        <v>×</v>
      </c>
      <c r="D23" s="36">
        <v>6</v>
      </c>
      <c r="E23" s="41"/>
      <c r="F23" s="42"/>
      <c r="G23" s="40" t="str">
        <f>IF(H23="","",IF(H23&gt;H38,"○",IF(H23&lt;H38,"×","△")))</f>
        <v>×</v>
      </c>
      <c r="H23" s="36">
        <v>6</v>
      </c>
      <c r="I23" s="41"/>
      <c r="J23" s="43"/>
      <c r="K23" s="44" t="str">
        <f>IF(L23="","",IF(L23&gt;L28,"○",IF(L23&lt;L28,"×","△")))</f>
        <v>×</v>
      </c>
      <c r="L23" s="36">
        <v>5</v>
      </c>
      <c r="M23" s="41"/>
      <c r="N23" s="42"/>
      <c r="O23" s="45" t="s">
        <v>158</v>
      </c>
      <c r="P23" s="46">
        <f>COUNTIF(C23:N24,"○")*3</f>
        <v>0</v>
      </c>
      <c r="Q23" s="47" t="s">
        <v>160</v>
      </c>
      <c r="R23" s="46">
        <f>SUM(C25:N25)</f>
        <v>33</v>
      </c>
      <c r="S23" s="248">
        <f>IF(T27=0,"",RANK(T27,$T$6:$T$168,0))</f>
        <v>31</v>
      </c>
      <c r="T23" s="85"/>
      <c r="U23" s="86"/>
      <c r="Z23" s="210">
        <v>22</v>
      </c>
      <c r="AA23" s="208" t="str">
        <f t="shared" si="0"/>
        <v>La vie enRose に</v>
      </c>
      <c r="AB23" s="90"/>
      <c r="AF23" s="96">
        <v>22</v>
      </c>
      <c r="AJ23" s="98" t="s">
        <v>125</v>
      </c>
    </row>
    <row r="24" spans="1:36" ht="28.15" customHeight="1">
      <c r="A24" s="257"/>
      <c r="B24" s="244"/>
      <c r="C24" s="48" t="str">
        <f>IF(D24="","",IF(D24&gt;D34,"○",IF(D24&lt;D34,"×","△")))</f>
        <v>×</v>
      </c>
      <c r="D24" s="37">
        <v>4</v>
      </c>
      <c r="E24" s="49"/>
      <c r="F24" s="49"/>
      <c r="G24" s="48" t="str">
        <f>IF(H24="","",IF(H24&gt;H39,"○",IF(H24&lt;H39,"×","△")))</f>
        <v>×</v>
      </c>
      <c r="H24" s="37">
        <v>9</v>
      </c>
      <c r="I24" s="49"/>
      <c r="J24" s="50"/>
      <c r="K24" s="51" t="str">
        <f>IF(L24="","",IF(L24&gt;L29,"○",IF(L24&lt;L29,"×","△")))</f>
        <v>×</v>
      </c>
      <c r="L24" s="37">
        <v>3</v>
      </c>
      <c r="M24" s="49"/>
      <c r="N24" s="49"/>
      <c r="O24" s="52"/>
      <c r="P24" s="53"/>
      <c r="Q24" s="54"/>
      <c r="R24" s="53"/>
      <c r="S24" s="246"/>
      <c r="T24" s="85"/>
      <c r="U24" s="86"/>
      <c r="Z24" s="210">
        <v>23</v>
      </c>
      <c r="AA24" s="208" t="str">
        <f t="shared" si="0"/>
        <v>ＵＦＣ</v>
      </c>
      <c r="AB24" s="90"/>
      <c r="AF24" s="96">
        <v>23</v>
      </c>
      <c r="AJ24" s="98" t="s">
        <v>149</v>
      </c>
    </row>
    <row r="25" spans="1:36" ht="28.15" customHeight="1" thickBot="1">
      <c r="A25" s="257"/>
      <c r="B25" s="244"/>
      <c r="C25" s="263">
        <f>IF(D23="","",SUM(D23,D24))</f>
        <v>10</v>
      </c>
      <c r="D25" s="264"/>
      <c r="E25" s="49"/>
      <c r="F25" s="49"/>
      <c r="G25" s="263">
        <f>IF(H23="","",SUM(H23,H24))</f>
        <v>15</v>
      </c>
      <c r="H25" s="264"/>
      <c r="I25" s="49"/>
      <c r="J25" s="50"/>
      <c r="K25" s="249">
        <f>IF(L23="","",SUM(L23,L24))</f>
        <v>8</v>
      </c>
      <c r="L25" s="250"/>
      <c r="M25" s="49"/>
      <c r="N25" s="49"/>
      <c r="O25" s="55" t="s">
        <v>117</v>
      </c>
      <c r="P25" s="56">
        <f>COUNTIF(C23:N24,"△")</f>
        <v>0</v>
      </c>
      <c r="Q25" s="57" t="s">
        <v>161</v>
      </c>
      <c r="R25" s="56">
        <f>SUM(C26:N26)</f>
        <v>59</v>
      </c>
      <c r="S25" s="246"/>
      <c r="T25" s="85"/>
      <c r="U25" s="86"/>
      <c r="Z25" s="210">
        <v>24</v>
      </c>
      <c r="AA25" s="208" t="str">
        <f t="shared" si="0"/>
        <v>相模原大野台</v>
      </c>
      <c r="AB25" s="90"/>
      <c r="AF25" s="96">
        <v>24</v>
      </c>
      <c r="AJ25" s="98" t="s">
        <v>134</v>
      </c>
    </row>
    <row r="26" spans="1:36" ht="28.15" customHeight="1" thickTop="1" thickBot="1">
      <c r="A26" s="257"/>
      <c r="B26" s="244"/>
      <c r="C26" s="263">
        <f>IF(C35="","",SUM(D33:D34))</f>
        <v>15</v>
      </c>
      <c r="D26" s="264"/>
      <c r="E26" s="49"/>
      <c r="F26" s="49"/>
      <c r="G26" s="263">
        <f>IF(G40="","",SUM(H38:H39))</f>
        <v>25</v>
      </c>
      <c r="H26" s="264"/>
      <c r="I26" s="49"/>
      <c r="J26" s="50"/>
      <c r="K26" s="249">
        <f>IF(K30="","",SUM(L28:L29))</f>
        <v>19</v>
      </c>
      <c r="L26" s="250"/>
      <c r="M26" s="49"/>
      <c r="N26" s="49"/>
      <c r="O26" s="58" t="s">
        <v>159</v>
      </c>
      <c r="P26" s="59"/>
      <c r="Q26" s="60" t="s">
        <v>162</v>
      </c>
      <c r="R26" s="59"/>
      <c r="S26" s="246"/>
      <c r="T26" s="85"/>
      <c r="U26" s="86"/>
      <c r="Z26" s="210">
        <v>25</v>
      </c>
      <c r="AA26" s="208" t="str">
        <f t="shared" si="0"/>
        <v>健康まにあＺ</v>
      </c>
      <c r="AB26" s="90"/>
      <c r="AF26" s="96">
        <v>25</v>
      </c>
      <c r="AJ26" s="98" t="s">
        <v>142</v>
      </c>
    </row>
    <row r="27" spans="1:36" ht="28.15" customHeight="1" thickBot="1">
      <c r="A27" s="258"/>
      <c r="B27" s="245"/>
      <c r="C27" s="251">
        <f>IF(C25="","",C25-C26)</f>
        <v>-5</v>
      </c>
      <c r="D27" s="252"/>
      <c r="E27" s="61"/>
      <c r="F27" s="61"/>
      <c r="G27" s="253">
        <f>IF(G25="","",G25-G26)</f>
        <v>-10</v>
      </c>
      <c r="H27" s="254"/>
      <c r="I27" s="61"/>
      <c r="J27" s="62"/>
      <c r="K27" s="255">
        <f>IF(K25="","",(K25-K26))</f>
        <v>-11</v>
      </c>
      <c r="L27" s="252"/>
      <c r="M27" s="61"/>
      <c r="N27" s="61"/>
      <c r="O27" s="63"/>
      <c r="P27" s="64">
        <f>P23+P25</f>
        <v>0</v>
      </c>
      <c r="Q27" s="65"/>
      <c r="R27" s="64">
        <f>R23-R25</f>
        <v>-26</v>
      </c>
      <c r="S27" s="247"/>
      <c r="T27" s="85">
        <f>P27*1000000+R27*100+U27</f>
        <v>-2600</v>
      </c>
      <c r="U27" s="39"/>
      <c r="V27" s="87">
        <f>S23</f>
        <v>31</v>
      </c>
      <c r="W27" s="87" t="str">
        <f>A23</f>
        <v>KOGI レッド</v>
      </c>
      <c r="Z27" s="210">
        <v>26</v>
      </c>
      <c r="AA27" s="208" t="str">
        <f t="shared" si="0"/>
        <v>KOGIホワイト</v>
      </c>
      <c r="AB27" s="90"/>
      <c r="AF27" s="96">
        <v>26</v>
      </c>
      <c r="AJ27" s="98" t="s">
        <v>126</v>
      </c>
    </row>
    <row r="28" spans="1:36" ht="28.15" customHeight="1">
      <c r="A28" s="270" t="s">
        <v>124</v>
      </c>
      <c r="B28" s="243">
        <v>6</v>
      </c>
      <c r="C28" s="66"/>
      <c r="D28" s="50"/>
      <c r="E28" s="67" t="str">
        <f>IF(F28="","",IF(F28&gt;F38,"○",IF(F28&lt;F38,"×","△")))</f>
        <v>△</v>
      </c>
      <c r="F28" s="33">
        <v>6</v>
      </c>
      <c r="G28" s="66"/>
      <c r="H28" s="50"/>
      <c r="I28" s="44" t="str">
        <f>IF(J28="","",IF(J28&gt;J33,"○",IF(J28&lt;J33,"×","△")))</f>
        <v>×</v>
      </c>
      <c r="J28" s="36">
        <v>2</v>
      </c>
      <c r="K28" s="68" t="str">
        <f>IF(L28="","",IF(L28&gt;L23,"○",IF(L28&lt;L23,"×","△")))</f>
        <v>○</v>
      </c>
      <c r="L28" s="38">
        <v>10</v>
      </c>
      <c r="M28" s="41"/>
      <c r="N28" s="42"/>
      <c r="O28" s="69" t="s">
        <v>158</v>
      </c>
      <c r="P28" s="70">
        <f>COUNTIF(C28:N29,"○")*3</f>
        <v>12</v>
      </c>
      <c r="Q28" s="71" t="s">
        <v>160</v>
      </c>
      <c r="R28" s="70">
        <f>SUM(C30:N30)</f>
        <v>41</v>
      </c>
      <c r="S28" s="246">
        <f>IF(T32=0,"",RANK(T32,$T$6:$T$168,0))</f>
        <v>12</v>
      </c>
      <c r="T28" s="85"/>
      <c r="U28" s="86"/>
      <c r="Z28" s="210">
        <v>27</v>
      </c>
      <c r="AA28" s="208" t="str">
        <f t="shared" si="0"/>
        <v>La vie enRose いち</v>
      </c>
      <c r="AB28" s="90"/>
      <c r="AF28" s="96">
        <v>27</v>
      </c>
      <c r="AJ28" s="98" t="s">
        <v>144</v>
      </c>
    </row>
    <row r="29" spans="1:36" ht="28.15" customHeight="1">
      <c r="A29" s="257"/>
      <c r="B29" s="244"/>
      <c r="C29" s="72"/>
      <c r="D29" s="50"/>
      <c r="E29" s="73" t="str">
        <f>IF(F29="","",IF(F29&gt;F39,"○",IF(F29&lt;F39,"×","△")))</f>
        <v>○</v>
      </c>
      <c r="F29" s="34">
        <v>8</v>
      </c>
      <c r="G29" s="72"/>
      <c r="H29" s="50"/>
      <c r="I29" s="51" t="str">
        <f>IF(J29="","",IF(J29&gt;J34,"○",IF(J29&lt;J34,"×","△")))</f>
        <v>○</v>
      </c>
      <c r="J29" s="37">
        <v>6</v>
      </c>
      <c r="K29" s="51" t="str">
        <f>IF(L29="","",IF(L29&gt;L24,"○",IF(L29&lt;L24,"×","△")))</f>
        <v>○</v>
      </c>
      <c r="L29" s="37">
        <v>9</v>
      </c>
      <c r="M29" s="49"/>
      <c r="N29" s="49"/>
      <c r="O29" s="52"/>
      <c r="P29" s="53"/>
      <c r="Q29" s="54"/>
      <c r="R29" s="53"/>
      <c r="S29" s="246"/>
      <c r="T29" s="85"/>
      <c r="U29" s="86"/>
      <c r="Z29" s="210">
        <v>28</v>
      </c>
      <c r="AA29" s="208" t="str">
        <f t="shared" si="0"/>
        <v>ゆたぽんＡ</v>
      </c>
      <c r="AB29" s="90"/>
      <c r="AF29" s="96">
        <v>28</v>
      </c>
      <c r="AJ29" s="98" t="s">
        <v>137</v>
      </c>
    </row>
    <row r="30" spans="1:36" ht="28.15" customHeight="1" thickBot="1">
      <c r="A30" s="257"/>
      <c r="B30" s="244"/>
      <c r="C30" s="72"/>
      <c r="D30" s="50"/>
      <c r="E30" s="265">
        <f>IF(F28="","",SUM(F28,F29))</f>
        <v>14</v>
      </c>
      <c r="F30" s="265"/>
      <c r="G30" s="72"/>
      <c r="H30" s="50"/>
      <c r="I30" s="249">
        <f>IF(J28="","",SUM(J28,J29))</f>
        <v>8</v>
      </c>
      <c r="J30" s="250"/>
      <c r="K30" s="249">
        <f>IF(L28="","",SUM(L28,L29))</f>
        <v>19</v>
      </c>
      <c r="L30" s="250"/>
      <c r="M30" s="49"/>
      <c r="N30" s="49"/>
      <c r="O30" s="55" t="s">
        <v>117</v>
      </c>
      <c r="P30" s="56">
        <f>COUNTIF(C28:N29,"△")</f>
        <v>1</v>
      </c>
      <c r="Q30" s="57" t="s">
        <v>161</v>
      </c>
      <c r="R30" s="56">
        <f>SUM(C31:N31)</f>
        <v>33</v>
      </c>
      <c r="S30" s="246"/>
      <c r="T30" s="85"/>
      <c r="U30" s="86"/>
      <c r="Z30" s="210">
        <v>29</v>
      </c>
      <c r="AA30" s="208" t="str">
        <f t="shared" si="0"/>
        <v>星が丘FBC弐</v>
      </c>
      <c r="AB30" s="90"/>
      <c r="AF30" s="96">
        <v>29</v>
      </c>
      <c r="AJ30" s="98" t="s">
        <v>147</v>
      </c>
    </row>
    <row r="31" spans="1:36" ht="28.15" customHeight="1" thickTop="1" thickBot="1">
      <c r="A31" s="257"/>
      <c r="B31" s="244"/>
      <c r="C31" s="72"/>
      <c r="D31" s="50"/>
      <c r="E31" s="265">
        <f>IF(E40="","",SUM(F38:F39))</f>
        <v>12</v>
      </c>
      <c r="F31" s="265"/>
      <c r="G31" s="72"/>
      <c r="H31" s="50"/>
      <c r="I31" s="249">
        <f>IF(I35="","",SUM(J33:J34))</f>
        <v>13</v>
      </c>
      <c r="J31" s="250"/>
      <c r="K31" s="249">
        <f>IF(K25="","",SUM(L23:L24))</f>
        <v>8</v>
      </c>
      <c r="L31" s="250"/>
      <c r="M31" s="49"/>
      <c r="N31" s="49"/>
      <c r="O31" s="58" t="s">
        <v>159</v>
      </c>
      <c r="P31" s="59"/>
      <c r="Q31" s="60" t="s">
        <v>162</v>
      </c>
      <c r="R31" s="59"/>
      <c r="S31" s="246"/>
      <c r="T31" s="85"/>
      <c r="U31" s="86"/>
      <c r="Z31" s="210">
        <v>30</v>
      </c>
      <c r="AA31" s="208" t="str">
        <f t="shared" si="0"/>
        <v>Vient &amp;Nexus</v>
      </c>
      <c r="AB31" s="90"/>
      <c r="AF31" s="96">
        <v>30</v>
      </c>
      <c r="AJ31" s="98" t="s">
        <v>182</v>
      </c>
    </row>
    <row r="32" spans="1:36" ht="28.15" customHeight="1" thickBot="1">
      <c r="A32" s="258"/>
      <c r="B32" s="245"/>
      <c r="C32" s="72"/>
      <c r="D32" s="50"/>
      <c r="E32" s="255">
        <f>IF(E30="","",E30-E31)</f>
        <v>2</v>
      </c>
      <c r="F32" s="255"/>
      <c r="G32" s="72"/>
      <c r="H32" s="50"/>
      <c r="I32" s="255">
        <f>IF(I30="","",(I30-I31))</f>
        <v>-5</v>
      </c>
      <c r="J32" s="252"/>
      <c r="K32" s="266">
        <f>IF(K30="","",K30-K31)</f>
        <v>11</v>
      </c>
      <c r="L32" s="267"/>
      <c r="M32" s="61"/>
      <c r="N32" s="61"/>
      <c r="O32" s="52"/>
      <c r="P32" s="74">
        <f>P28+P30</f>
        <v>13</v>
      </c>
      <c r="Q32" s="54"/>
      <c r="R32" s="74">
        <f>R28-R30</f>
        <v>8</v>
      </c>
      <c r="S32" s="246"/>
      <c r="T32" s="85">
        <f>P32*1000000+R32*100+U32</f>
        <v>13000800</v>
      </c>
      <c r="U32" s="39"/>
      <c r="V32" s="87">
        <f>S28</f>
        <v>12</v>
      </c>
      <c r="W32" s="87" t="str">
        <f>A28</f>
        <v>M−BLOOD２</v>
      </c>
      <c r="Z32" s="210">
        <v>31</v>
      </c>
      <c r="AA32" s="208" t="str">
        <f t="shared" si="0"/>
        <v>KOGI レッド</v>
      </c>
      <c r="AF32" s="96">
        <v>31</v>
      </c>
      <c r="AJ32" s="98" t="s">
        <v>186</v>
      </c>
    </row>
    <row r="33" spans="1:36" ht="28.15" customHeight="1">
      <c r="A33" s="270" t="s">
        <v>125</v>
      </c>
      <c r="B33" s="243">
        <v>6</v>
      </c>
      <c r="C33" s="40" t="str">
        <f>IF(D33="","",IF(D33&gt;D23,"○",IF(D33&lt;D23,"×","△")))</f>
        <v>○</v>
      </c>
      <c r="D33" s="36">
        <v>7</v>
      </c>
      <c r="E33" s="41"/>
      <c r="F33" s="42"/>
      <c r="G33" s="75"/>
      <c r="H33" s="43"/>
      <c r="I33" s="44" t="str">
        <f>IF(J33="","",IF(J33&gt;J28,"○",IF(J33&lt;J28,"×","△")))</f>
        <v>○</v>
      </c>
      <c r="J33" s="36">
        <v>9</v>
      </c>
      <c r="K33" s="41"/>
      <c r="L33" s="43"/>
      <c r="M33" s="44" t="str">
        <f>IF(N33="","",IF(N33&gt;N38,"○",IF(N33&lt;N38,"×","△")))</f>
        <v>○</v>
      </c>
      <c r="N33" s="33">
        <v>7</v>
      </c>
      <c r="O33" s="45" t="s">
        <v>158</v>
      </c>
      <c r="P33" s="46">
        <f>COUNTIF(C33:N34,"○")*3</f>
        <v>15</v>
      </c>
      <c r="Q33" s="47" t="s">
        <v>160</v>
      </c>
      <c r="R33" s="46">
        <f>SUM(C35:N35)</f>
        <v>41</v>
      </c>
      <c r="S33" s="248">
        <f>IF(T37=0,"",RANK(T37,$T$6:$T$168,0))</f>
        <v>6</v>
      </c>
      <c r="T33" s="85"/>
      <c r="U33" s="86"/>
      <c r="Z33" s="210">
        <v>32</v>
      </c>
      <c r="AA33" s="208" t="str">
        <f t="shared" si="0"/>
        <v>CLOUD ９(ナイン)</v>
      </c>
      <c r="AF33" s="96">
        <v>32</v>
      </c>
      <c r="AJ33" s="98" t="s">
        <v>166</v>
      </c>
    </row>
    <row r="34" spans="1:36" ht="28.15" customHeight="1">
      <c r="A34" s="257"/>
      <c r="B34" s="244"/>
      <c r="C34" s="48" t="str">
        <f>IF(D34="","",IF(D34&gt;D24,"○",IF(D34&lt;D24,"×","△")))</f>
        <v>○</v>
      </c>
      <c r="D34" s="37">
        <v>8</v>
      </c>
      <c r="E34" s="49"/>
      <c r="F34" s="49"/>
      <c r="G34" s="72"/>
      <c r="H34" s="50"/>
      <c r="I34" s="51" t="str">
        <f>IF(J34="","",IF(J34&gt;J29,"○",IF(J34&lt;J29,"×","△")))</f>
        <v>×</v>
      </c>
      <c r="J34" s="37">
        <v>4</v>
      </c>
      <c r="K34" s="49"/>
      <c r="L34" s="50"/>
      <c r="M34" s="51" t="str">
        <f>IF(N34="","",IF(N34&gt;N39,"○",IF(N34&lt;N39,"×","△")))</f>
        <v>○</v>
      </c>
      <c r="N34" s="34">
        <v>6</v>
      </c>
      <c r="O34" s="52"/>
      <c r="P34" s="53"/>
      <c r="Q34" s="54"/>
      <c r="R34" s="53"/>
      <c r="S34" s="246"/>
      <c r="T34" s="85"/>
      <c r="U34" s="86"/>
      <c r="Z34" s="92"/>
      <c r="AA34" s="93"/>
    </row>
    <row r="35" spans="1:36" ht="28.15" customHeight="1" thickBot="1">
      <c r="A35" s="257"/>
      <c r="B35" s="244"/>
      <c r="C35" s="263">
        <f>IF(D33="","",SUM(D33,D34))</f>
        <v>15</v>
      </c>
      <c r="D35" s="264"/>
      <c r="E35" s="49"/>
      <c r="F35" s="49"/>
      <c r="G35" s="72"/>
      <c r="H35" s="50"/>
      <c r="I35" s="249">
        <f>IF(J33="","",SUM(J33,J34))</f>
        <v>13</v>
      </c>
      <c r="J35" s="250"/>
      <c r="K35" s="49"/>
      <c r="L35" s="50"/>
      <c r="M35" s="249">
        <f>IF(N33="","",SUM(N33,N34))</f>
        <v>13</v>
      </c>
      <c r="N35" s="249"/>
      <c r="O35" s="55" t="s">
        <v>117</v>
      </c>
      <c r="P35" s="56">
        <f>COUNTIF(C33:N34,"△")</f>
        <v>0</v>
      </c>
      <c r="Q35" s="57" t="s">
        <v>161</v>
      </c>
      <c r="R35" s="56">
        <f>SUM(C36:N36)</f>
        <v>25</v>
      </c>
      <c r="S35" s="246"/>
      <c r="T35" s="85"/>
      <c r="U35" s="86"/>
      <c r="Z35" s="92"/>
      <c r="AA35" s="93"/>
    </row>
    <row r="36" spans="1:36" ht="28.15" customHeight="1" thickTop="1" thickBot="1">
      <c r="A36" s="257"/>
      <c r="B36" s="244"/>
      <c r="C36" s="263">
        <f>IF(C25="","",SUM(D23:D24))</f>
        <v>10</v>
      </c>
      <c r="D36" s="264"/>
      <c r="E36" s="49"/>
      <c r="F36" s="49"/>
      <c r="G36" s="72"/>
      <c r="H36" s="50"/>
      <c r="I36" s="249">
        <f>IF(I30="","",SUM(J28:J29))</f>
        <v>8</v>
      </c>
      <c r="J36" s="250"/>
      <c r="K36" s="49"/>
      <c r="L36" s="50"/>
      <c r="M36" s="249">
        <f>IF(M40="","",SUM(N38:N39))</f>
        <v>7</v>
      </c>
      <c r="N36" s="249"/>
      <c r="O36" s="58" t="s">
        <v>159</v>
      </c>
      <c r="P36" s="59"/>
      <c r="Q36" s="60" t="s">
        <v>162</v>
      </c>
      <c r="R36" s="59"/>
      <c r="S36" s="246"/>
      <c r="T36" s="85"/>
      <c r="U36" s="86"/>
      <c r="Z36" s="92"/>
      <c r="AA36" s="93"/>
    </row>
    <row r="37" spans="1:36" ht="28.15" customHeight="1" thickBot="1">
      <c r="A37" s="258"/>
      <c r="B37" s="245"/>
      <c r="C37" s="253">
        <f>IF(C35="","",C35-C36)</f>
        <v>5</v>
      </c>
      <c r="D37" s="254"/>
      <c r="E37" s="61"/>
      <c r="F37" s="61"/>
      <c r="G37" s="76"/>
      <c r="H37" s="62"/>
      <c r="I37" s="255">
        <f>IF(I35="","",I35-I36)</f>
        <v>5</v>
      </c>
      <c r="J37" s="252"/>
      <c r="K37" s="61"/>
      <c r="L37" s="62"/>
      <c r="M37" s="255">
        <f>IF(M35="","",(M35-M36))</f>
        <v>6</v>
      </c>
      <c r="N37" s="255"/>
      <c r="O37" s="63"/>
      <c r="P37" s="64">
        <f>P33+P35</f>
        <v>15</v>
      </c>
      <c r="Q37" s="65"/>
      <c r="R37" s="64">
        <f>R33-R35</f>
        <v>16</v>
      </c>
      <c r="S37" s="247"/>
      <c r="T37" s="85">
        <f>P37*1000000+R37*100+U37</f>
        <v>15001600</v>
      </c>
      <c r="U37" s="39"/>
      <c r="V37" s="87">
        <f>S33</f>
        <v>6</v>
      </c>
      <c r="W37" s="87" t="str">
        <f>A33</f>
        <v>植竹FBCマリナーズ</v>
      </c>
      <c r="Z37" s="92"/>
      <c r="AA37" s="93"/>
    </row>
    <row r="38" spans="1:36" ht="28.15" customHeight="1">
      <c r="A38" s="256" t="s">
        <v>126</v>
      </c>
      <c r="B38" s="243">
        <v>6</v>
      </c>
      <c r="C38" s="75"/>
      <c r="D38" s="43"/>
      <c r="E38" s="67" t="str">
        <f>IF(F38="","",IF(F38&gt;F28,"○",IF(F38&lt;F28,"×","△")))</f>
        <v>△</v>
      </c>
      <c r="F38" s="33">
        <v>6</v>
      </c>
      <c r="G38" s="77" t="str">
        <f>IF(H38="","",IF(H38&gt;H23,"○",IF(H38&lt;H23,"×","△")))</f>
        <v>○</v>
      </c>
      <c r="H38" s="38">
        <v>13</v>
      </c>
      <c r="I38" s="41"/>
      <c r="J38" s="43"/>
      <c r="K38" s="41"/>
      <c r="L38" s="43"/>
      <c r="M38" s="68" t="str">
        <f>IF(N38="","",IF(N38&gt;N33,"○",IF(N38&lt;N33,"×","△")))</f>
        <v>×</v>
      </c>
      <c r="N38" s="35">
        <v>4</v>
      </c>
      <c r="O38" s="69" t="s">
        <v>158</v>
      </c>
      <c r="P38" s="70">
        <f>COUNTIF(C38:N39,"○")*3</f>
        <v>6</v>
      </c>
      <c r="Q38" s="71" t="s">
        <v>160</v>
      </c>
      <c r="R38" s="70">
        <f>SUM(C40:N40)</f>
        <v>44</v>
      </c>
      <c r="S38" s="246">
        <f>IF(T42=0,"",RANK(T42,$T$6:$T$168,0))</f>
        <v>17</v>
      </c>
      <c r="T38" s="85"/>
      <c r="U38" s="86"/>
      <c r="Z38" s="92"/>
      <c r="AA38" s="93"/>
    </row>
    <row r="39" spans="1:36" ht="28.15" customHeight="1">
      <c r="A39" s="257"/>
      <c r="B39" s="244"/>
      <c r="C39" s="72"/>
      <c r="D39" s="50"/>
      <c r="E39" s="73" t="str">
        <f>IF(F39="","",IF(F39&gt;F29,"○",IF(F39&lt;F29,"×","△")))</f>
        <v>×</v>
      </c>
      <c r="F39" s="34">
        <v>6</v>
      </c>
      <c r="G39" s="48" t="str">
        <f>IF(H39="","",IF(H39&gt;H24,"○",IF(H39&lt;H24,"×","△")))</f>
        <v>○</v>
      </c>
      <c r="H39" s="37">
        <v>12</v>
      </c>
      <c r="I39" s="49"/>
      <c r="J39" s="50"/>
      <c r="K39" s="49"/>
      <c r="L39" s="50"/>
      <c r="M39" s="51" t="str">
        <f>IF(N39="","",IF(N39&gt;N34,"○",IF(N39&lt;N34,"×","△")))</f>
        <v>×</v>
      </c>
      <c r="N39" s="34">
        <v>3</v>
      </c>
      <c r="O39" s="52"/>
      <c r="P39" s="53"/>
      <c r="Q39" s="54"/>
      <c r="R39" s="53"/>
      <c r="S39" s="246"/>
      <c r="T39" s="85"/>
      <c r="U39" s="86"/>
      <c r="Z39" s="92"/>
      <c r="AA39" s="93"/>
    </row>
    <row r="40" spans="1:36" ht="28.15" customHeight="1" thickBot="1">
      <c r="A40" s="257"/>
      <c r="B40" s="244"/>
      <c r="C40" s="72"/>
      <c r="D40" s="50"/>
      <c r="E40" s="265">
        <f>IF(F38="","",SUM(F38,F39))</f>
        <v>12</v>
      </c>
      <c r="F40" s="265"/>
      <c r="G40" s="263">
        <f>IF(H38="","",SUM(H38,H39))</f>
        <v>25</v>
      </c>
      <c r="H40" s="264"/>
      <c r="I40" s="49"/>
      <c r="J40" s="50"/>
      <c r="K40" s="49"/>
      <c r="L40" s="50"/>
      <c r="M40" s="249">
        <f>IF(N38="","",SUM(N38,N39))</f>
        <v>7</v>
      </c>
      <c r="N40" s="249"/>
      <c r="O40" s="55" t="s">
        <v>117</v>
      </c>
      <c r="P40" s="56">
        <f>COUNTIF(C38:N39,"△")</f>
        <v>1</v>
      </c>
      <c r="Q40" s="57" t="s">
        <v>161</v>
      </c>
      <c r="R40" s="56">
        <f>SUM(C41:N41)</f>
        <v>42</v>
      </c>
      <c r="S40" s="246"/>
      <c r="T40" s="85"/>
      <c r="U40" s="86"/>
      <c r="Z40" s="92"/>
      <c r="AA40" s="93"/>
    </row>
    <row r="41" spans="1:36" ht="28.15" customHeight="1" thickTop="1" thickBot="1">
      <c r="A41" s="257"/>
      <c r="B41" s="244"/>
      <c r="C41" s="72"/>
      <c r="D41" s="50"/>
      <c r="E41" s="265">
        <f>IF(E30="","",SUM(F28:F29))</f>
        <v>14</v>
      </c>
      <c r="F41" s="265"/>
      <c r="G41" s="263">
        <f>IF(G25="","",SUM(H23:H24))</f>
        <v>15</v>
      </c>
      <c r="H41" s="264"/>
      <c r="I41" s="49"/>
      <c r="J41" s="50"/>
      <c r="K41" s="49"/>
      <c r="L41" s="50"/>
      <c r="M41" s="249">
        <f>IF(M35="","",SUM(N33:N34))</f>
        <v>13</v>
      </c>
      <c r="N41" s="249"/>
      <c r="O41" s="58" t="s">
        <v>159</v>
      </c>
      <c r="P41" s="59"/>
      <c r="Q41" s="60" t="s">
        <v>162</v>
      </c>
      <c r="R41" s="59"/>
      <c r="S41" s="246"/>
      <c r="T41" s="85"/>
      <c r="U41" s="86"/>
      <c r="Z41" s="92"/>
      <c r="AA41" s="93"/>
    </row>
    <row r="42" spans="1:36" ht="28.15" customHeight="1" thickBot="1">
      <c r="A42" s="258"/>
      <c r="B42" s="245"/>
      <c r="C42" s="76"/>
      <c r="D42" s="62"/>
      <c r="E42" s="271">
        <f>IF(E40="","",E40-E41)</f>
        <v>-2</v>
      </c>
      <c r="F42" s="271"/>
      <c r="G42" s="253">
        <f>IF(G40="","",G40-G41)</f>
        <v>10</v>
      </c>
      <c r="H42" s="254"/>
      <c r="I42" s="61"/>
      <c r="J42" s="62"/>
      <c r="K42" s="61"/>
      <c r="L42" s="62"/>
      <c r="M42" s="255">
        <f>IF(M40="","",M40-M41)</f>
        <v>-6</v>
      </c>
      <c r="N42" s="255"/>
      <c r="O42" s="63"/>
      <c r="P42" s="64">
        <f>P38+P40</f>
        <v>7</v>
      </c>
      <c r="Q42" s="65"/>
      <c r="R42" s="64">
        <f>R38-R40</f>
        <v>2</v>
      </c>
      <c r="S42" s="247"/>
      <c r="T42" s="85">
        <f>P42*1000000+R42*100+U42</f>
        <v>7000200</v>
      </c>
      <c r="U42" s="39"/>
      <c r="V42" s="87">
        <f>S38</f>
        <v>17</v>
      </c>
      <c r="W42" s="87" t="str">
        <f>A38</f>
        <v>スマイル</v>
      </c>
      <c r="Z42" s="92"/>
      <c r="AA42" s="93"/>
    </row>
    <row r="43" spans="1:36" ht="28.15" customHeight="1" thickBot="1">
      <c r="A43" s="78"/>
      <c r="B43" s="79"/>
      <c r="C43" s="273"/>
      <c r="D43" s="273"/>
      <c r="E43" s="273"/>
      <c r="F43" s="274"/>
      <c r="G43" s="273"/>
      <c r="H43" s="273"/>
      <c r="I43" s="273"/>
      <c r="J43" s="273"/>
      <c r="K43" s="275"/>
      <c r="L43" s="273"/>
      <c r="M43" s="273"/>
      <c r="N43" s="273"/>
      <c r="O43" s="276"/>
      <c r="P43" s="277"/>
      <c r="Q43" s="272"/>
      <c r="R43" s="272"/>
      <c r="S43" s="80"/>
      <c r="T43" s="85"/>
      <c r="U43" s="86"/>
      <c r="Z43" s="92"/>
      <c r="AA43" s="93"/>
    </row>
    <row r="44" spans="1:36" ht="28.15" customHeight="1">
      <c r="A44" s="270" t="s">
        <v>127</v>
      </c>
      <c r="B44" s="243">
        <v>7</v>
      </c>
      <c r="C44" s="40" t="str">
        <f>IF(D44="","",IF(D44&gt;D54,"○",IF(D44&lt;D54,"×","△")))</f>
        <v>○</v>
      </c>
      <c r="D44" s="36">
        <v>2</v>
      </c>
      <c r="E44" s="41"/>
      <c r="F44" s="42"/>
      <c r="G44" s="40" t="str">
        <f>IF(H44="","",IF(H44&gt;H59,"○",IF(H44&lt;H59,"×","△")))</f>
        <v>○</v>
      </c>
      <c r="H44" s="36">
        <v>11</v>
      </c>
      <c r="I44" s="41"/>
      <c r="J44" s="43"/>
      <c r="K44" s="44" t="str">
        <f>IF(L44="","",IF(L44&gt;L49,"○",IF(L44&lt;L49,"×","△")))</f>
        <v>○</v>
      </c>
      <c r="L44" s="36">
        <v>7</v>
      </c>
      <c r="M44" s="41"/>
      <c r="N44" s="42"/>
      <c r="O44" s="45" t="s">
        <v>158</v>
      </c>
      <c r="P44" s="46">
        <f>COUNTIF(C44:N45,"○")*3</f>
        <v>15</v>
      </c>
      <c r="Q44" s="47" t="s">
        <v>160</v>
      </c>
      <c r="R44" s="46">
        <f>SUM(C46:N46)</f>
        <v>45</v>
      </c>
      <c r="S44" s="248">
        <f>IF(T48=0,"",RANK(T48,$T$6:$T$168,0))</f>
        <v>3</v>
      </c>
      <c r="T44" s="85"/>
      <c r="U44" s="86"/>
      <c r="Z44" s="92"/>
      <c r="AA44" s="93"/>
    </row>
    <row r="45" spans="1:36" ht="28.15" customHeight="1">
      <c r="A45" s="257"/>
      <c r="B45" s="244"/>
      <c r="C45" s="48" t="str">
        <f>IF(D45="","",IF(D45&gt;D55,"○",IF(D45&lt;D55,"×","△")))</f>
        <v>△</v>
      </c>
      <c r="D45" s="37">
        <v>6</v>
      </c>
      <c r="E45" s="49"/>
      <c r="F45" s="49"/>
      <c r="G45" s="48" t="str">
        <f>IF(H45="","",IF(H45&gt;H60,"○",IF(H45&lt;H60,"×","△")))</f>
        <v>○</v>
      </c>
      <c r="H45" s="37">
        <v>9</v>
      </c>
      <c r="I45" s="49"/>
      <c r="J45" s="50"/>
      <c r="K45" s="51" t="str">
        <f>IF(L45="","",IF(L45&gt;L50,"○",IF(L45&lt;L50,"×","△")))</f>
        <v>○</v>
      </c>
      <c r="L45" s="37">
        <v>10</v>
      </c>
      <c r="M45" s="49"/>
      <c r="N45" s="49"/>
      <c r="O45" s="52"/>
      <c r="P45" s="53"/>
      <c r="Q45" s="54"/>
      <c r="R45" s="53"/>
      <c r="S45" s="246"/>
      <c r="T45" s="85"/>
      <c r="U45" s="86"/>
      <c r="Z45" s="92"/>
      <c r="AA45" s="93"/>
    </row>
    <row r="46" spans="1:36" ht="28.15" customHeight="1" thickBot="1">
      <c r="A46" s="257"/>
      <c r="B46" s="244"/>
      <c r="C46" s="263">
        <f>IF(D44="","",SUM(D44,D45))</f>
        <v>8</v>
      </c>
      <c r="D46" s="264"/>
      <c r="E46" s="49"/>
      <c r="F46" s="49"/>
      <c r="G46" s="263">
        <f>IF(H44="","",SUM(H44,H45))</f>
        <v>20</v>
      </c>
      <c r="H46" s="264"/>
      <c r="I46" s="49"/>
      <c r="J46" s="50"/>
      <c r="K46" s="249">
        <f>IF(L44="","",SUM(L44,L45))</f>
        <v>17</v>
      </c>
      <c r="L46" s="250"/>
      <c r="M46" s="49"/>
      <c r="N46" s="49"/>
      <c r="O46" s="55" t="s">
        <v>117</v>
      </c>
      <c r="P46" s="56">
        <f>COUNTIF(C44:N45,"△")</f>
        <v>1</v>
      </c>
      <c r="Q46" s="57" t="s">
        <v>161</v>
      </c>
      <c r="R46" s="56">
        <f>SUM(C47:N47)</f>
        <v>25</v>
      </c>
      <c r="S46" s="246"/>
      <c r="T46" s="85"/>
      <c r="U46" s="86"/>
      <c r="Z46" s="92"/>
      <c r="AA46" s="93"/>
    </row>
    <row r="47" spans="1:36" ht="28.15" customHeight="1" thickTop="1" thickBot="1">
      <c r="A47" s="257"/>
      <c r="B47" s="244"/>
      <c r="C47" s="263">
        <f>IF(C56="","",SUM(D54:D55))</f>
        <v>7</v>
      </c>
      <c r="D47" s="264"/>
      <c r="E47" s="49"/>
      <c r="F47" s="49"/>
      <c r="G47" s="263">
        <f>IF(G61="","",SUM(H59:H60))</f>
        <v>11</v>
      </c>
      <c r="H47" s="264"/>
      <c r="I47" s="49"/>
      <c r="J47" s="50"/>
      <c r="K47" s="249">
        <f>IF(K51="","",SUM(L49:L50))</f>
        <v>7</v>
      </c>
      <c r="L47" s="250"/>
      <c r="M47" s="49"/>
      <c r="N47" s="49"/>
      <c r="O47" s="58" t="s">
        <v>159</v>
      </c>
      <c r="P47" s="59"/>
      <c r="Q47" s="60" t="s">
        <v>162</v>
      </c>
      <c r="R47" s="59"/>
      <c r="S47" s="246"/>
      <c r="T47" s="85"/>
      <c r="U47" s="86"/>
      <c r="Z47" s="92"/>
      <c r="AA47" s="93"/>
    </row>
    <row r="48" spans="1:36" ht="28.15" customHeight="1" thickBot="1">
      <c r="A48" s="258"/>
      <c r="B48" s="245"/>
      <c r="C48" s="251">
        <f>IF(C46="","",C46-C47)</f>
        <v>1</v>
      </c>
      <c r="D48" s="252"/>
      <c r="E48" s="61"/>
      <c r="F48" s="61"/>
      <c r="G48" s="253">
        <f>IF(G46="","",G46-G47)</f>
        <v>9</v>
      </c>
      <c r="H48" s="254"/>
      <c r="I48" s="61"/>
      <c r="J48" s="62"/>
      <c r="K48" s="255">
        <f>IF(K46="","",(K46-K47))</f>
        <v>10</v>
      </c>
      <c r="L48" s="252"/>
      <c r="M48" s="61"/>
      <c r="N48" s="61"/>
      <c r="O48" s="63"/>
      <c r="P48" s="64">
        <f>P44+P46</f>
        <v>16</v>
      </c>
      <c r="Q48" s="65"/>
      <c r="R48" s="64">
        <f>R44-R46</f>
        <v>20</v>
      </c>
      <c r="S48" s="247"/>
      <c r="T48" s="85">
        <f>P48*1000000+R48*100+U48</f>
        <v>16002000</v>
      </c>
      <c r="U48" s="39"/>
      <c r="V48" s="87">
        <f>S44</f>
        <v>3</v>
      </c>
      <c r="W48" s="87" t="str">
        <f>A44</f>
        <v>JUST AWAY １</v>
      </c>
      <c r="Z48" s="92"/>
      <c r="AA48" s="93"/>
    </row>
    <row r="49" spans="1:27" ht="28.15" customHeight="1">
      <c r="A49" s="270" t="s">
        <v>128</v>
      </c>
      <c r="B49" s="243">
        <v>7</v>
      </c>
      <c r="C49" s="66"/>
      <c r="D49" s="50"/>
      <c r="E49" s="67" t="str">
        <f>IF(F49="","",IF(F49&gt;F59,"○",IF(F49&lt;F59,"×","△")))</f>
        <v>○</v>
      </c>
      <c r="F49" s="33">
        <v>11</v>
      </c>
      <c r="G49" s="66"/>
      <c r="H49" s="50"/>
      <c r="I49" s="44" t="str">
        <f>IF(J49="","",IF(J49&gt;J54,"○",IF(J49&lt;J54,"×","△")))</f>
        <v>○</v>
      </c>
      <c r="J49" s="36">
        <v>6</v>
      </c>
      <c r="K49" s="68" t="str">
        <f>IF(L49="","",IF(L49&gt;L44,"○",IF(L49&lt;L44,"×","△")))</f>
        <v>×</v>
      </c>
      <c r="L49" s="38">
        <v>2</v>
      </c>
      <c r="M49" s="41"/>
      <c r="N49" s="42"/>
      <c r="O49" s="69" t="s">
        <v>158</v>
      </c>
      <c r="P49" s="70">
        <f>COUNTIF(C49:N50,"○")*3</f>
        <v>6</v>
      </c>
      <c r="Q49" s="71" t="s">
        <v>160</v>
      </c>
      <c r="R49" s="70">
        <f>SUM(C51:N51)</f>
        <v>37</v>
      </c>
      <c r="S49" s="246">
        <f>IF(T53=0,"",RANK(T53,$T$6:$T$168,0))</f>
        <v>19</v>
      </c>
      <c r="T49" s="85"/>
      <c r="U49" s="86"/>
      <c r="Z49" s="92"/>
      <c r="AA49" s="93"/>
    </row>
    <row r="50" spans="1:27" ht="28.15" customHeight="1">
      <c r="A50" s="257"/>
      <c r="B50" s="244"/>
      <c r="C50" s="72"/>
      <c r="D50" s="50"/>
      <c r="E50" s="73" t="str">
        <f>IF(F50="","",IF(F50&gt;F60,"○",IF(F50&lt;F60,"×","△")))</f>
        <v>×</v>
      </c>
      <c r="F50" s="34">
        <v>7</v>
      </c>
      <c r="G50" s="72"/>
      <c r="H50" s="50"/>
      <c r="I50" s="51" t="str">
        <f>IF(J50="","",IF(J50&gt;J55,"○",IF(J50&lt;J55,"×","△")))</f>
        <v>×</v>
      </c>
      <c r="J50" s="37">
        <v>6</v>
      </c>
      <c r="K50" s="51" t="str">
        <f>IF(L50="","",IF(L50&gt;L45,"○",IF(L50&lt;L45,"×","△")))</f>
        <v>×</v>
      </c>
      <c r="L50" s="37">
        <v>5</v>
      </c>
      <c r="M50" s="49"/>
      <c r="N50" s="49"/>
      <c r="O50" s="52"/>
      <c r="P50" s="53"/>
      <c r="Q50" s="54"/>
      <c r="R50" s="53"/>
      <c r="S50" s="246"/>
      <c r="T50" s="85"/>
      <c r="U50" s="86"/>
      <c r="Z50" s="92"/>
      <c r="AA50" s="93"/>
    </row>
    <row r="51" spans="1:27" ht="28.15" customHeight="1" thickBot="1">
      <c r="A51" s="257"/>
      <c r="B51" s="244"/>
      <c r="C51" s="72"/>
      <c r="D51" s="50"/>
      <c r="E51" s="265">
        <f>IF(F49="","",SUM(F49,F50))</f>
        <v>18</v>
      </c>
      <c r="F51" s="265"/>
      <c r="G51" s="72"/>
      <c r="H51" s="50"/>
      <c r="I51" s="249">
        <f>IF(J49="","",SUM(J49,J50))</f>
        <v>12</v>
      </c>
      <c r="J51" s="250"/>
      <c r="K51" s="249">
        <f>IF(L49="","",SUM(L49,L50))</f>
        <v>7</v>
      </c>
      <c r="L51" s="250"/>
      <c r="M51" s="49"/>
      <c r="N51" s="49"/>
      <c r="O51" s="55" t="s">
        <v>117</v>
      </c>
      <c r="P51" s="56">
        <f>COUNTIF(C49:N50,"△")</f>
        <v>0</v>
      </c>
      <c r="Q51" s="57" t="s">
        <v>161</v>
      </c>
      <c r="R51" s="56">
        <f>SUM(C52:N52)</f>
        <v>40</v>
      </c>
      <c r="S51" s="246"/>
      <c r="T51" s="85"/>
      <c r="U51" s="86"/>
      <c r="Z51" s="92"/>
      <c r="AA51" s="93"/>
    </row>
    <row r="52" spans="1:27" ht="28.15" customHeight="1" thickTop="1" thickBot="1">
      <c r="A52" s="257"/>
      <c r="B52" s="244"/>
      <c r="C52" s="72"/>
      <c r="D52" s="50"/>
      <c r="E52" s="265">
        <f>IF(E61="","",SUM(F59:F60))</f>
        <v>13</v>
      </c>
      <c r="F52" s="265"/>
      <c r="G52" s="72"/>
      <c r="H52" s="50"/>
      <c r="I52" s="249">
        <f>IF(I56="","",SUM(J54:J55))</f>
        <v>10</v>
      </c>
      <c r="J52" s="250"/>
      <c r="K52" s="249">
        <f>IF(K46="","",SUM(L44:L45))</f>
        <v>17</v>
      </c>
      <c r="L52" s="250"/>
      <c r="M52" s="49"/>
      <c r="N52" s="49"/>
      <c r="O52" s="58" t="s">
        <v>159</v>
      </c>
      <c r="P52" s="59"/>
      <c r="Q52" s="60" t="s">
        <v>162</v>
      </c>
      <c r="R52" s="59"/>
      <c r="S52" s="246"/>
      <c r="T52" s="85"/>
      <c r="U52" s="86"/>
      <c r="Z52" s="92"/>
      <c r="AA52" s="93"/>
    </row>
    <row r="53" spans="1:27" ht="28.15" customHeight="1" thickBot="1">
      <c r="A53" s="258"/>
      <c r="B53" s="245"/>
      <c r="C53" s="72"/>
      <c r="D53" s="50"/>
      <c r="E53" s="255">
        <f>IF(E51="","",E51-E52)</f>
        <v>5</v>
      </c>
      <c r="F53" s="255"/>
      <c r="G53" s="72"/>
      <c r="H53" s="50"/>
      <c r="I53" s="255">
        <f>IF(I51="","",(I51-I52))</f>
        <v>2</v>
      </c>
      <c r="J53" s="252"/>
      <c r="K53" s="266">
        <f>IF(K51="","",K51-K52)</f>
        <v>-10</v>
      </c>
      <c r="L53" s="267"/>
      <c r="M53" s="61"/>
      <c r="N53" s="61"/>
      <c r="O53" s="52"/>
      <c r="P53" s="74">
        <f>P49+P51</f>
        <v>6</v>
      </c>
      <c r="Q53" s="54"/>
      <c r="R53" s="74">
        <f>R49-R51</f>
        <v>-3</v>
      </c>
      <c r="S53" s="246"/>
      <c r="T53" s="85">
        <f>P53*1000000+R53*100+U53</f>
        <v>5999700</v>
      </c>
      <c r="U53" s="39"/>
      <c r="V53" s="87">
        <f>S49</f>
        <v>19</v>
      </c>
      <c r="W53" s="87" t="str">
        <f>A49</f>
        <v>Shima-ji (しまぁーじ)</v>
      </c>
      <c r="Z53" s="92"/>
      <c r="AA53" s="93"/>
    </row>
    <row r="54" spans="1:27" ht="28.15" customHeight="1">
      <c r="A54" s="256" t="s">
        <v>129</v>
      </c>
      <c r="B54" s="243">
        <v>7</v>
      </c>
      <c r="C54" s="40" t="str">
        <f>IF(D54="","",IF(D54&gt;D44,"○",IF(D54&lt;D44,"×","△")))</f>
        <v>×</v>
      </c>
      <c r="D54" s="36">
        <v>1</v>
      </c>
      <c r="E54" s="41"/>
      <c r="F54" s="42"/>
      <c r="G54" s="75"/>
      <c r="H54" s="43"/>
      <c r="I54" s="44" t="str">
        <f>IF(J54="","",IF(J54&gt;J49,"○",IF(J54&lt;J49,"×","△")))</f>
        <v>×</v>
      </c>
      <c r="J54" s="36">
        <v>3</v>
      </c>
      <c r="K54" s="41"/>
      <c r="L54" s="43"/>
      <c r="M54" s="44" t="str">
        <f>IF(N54="","",IF(N54&gt;N59,"○",IF(N54&lt;N59,"×","△")))</f>
        <v>○</v>
      </c>
      <c r="N54" s="33">
        <v>5</v>
      </c>
      <c r="O54" s="45" t="s">
        <v>158</v>
      </c>
      <c r="P54" s="46">
        <f>COUNTIF(C54:N55,"○")*3</f>
        <v>9</v>
      </c>
      <c r="Q54" s="47" t="s">
        <v>160</v>
      </c>
      <c r="R54" s="46">
        <f>SUM(C56:N56)</f>
        <v>32</v>
      </c>
      <c r="S54" s="248">
        <f>IF(T58=0,"",RANK(T58,$T$6:$T$168,0))</f>
        <v>15</v>
      </c>
      <c r="T54" s="85"/>
      <c r="U54" s="86"/>
      <c r="Z54" s="92"/>
      <c r="AA54" s="93"/>
    </row>
    <row r="55" spans="1:27" ht="28.15" customHeight="1">
      <c r="A55" s="257"/>
      <c r="B55" s="244"/>
      <c r="C55" s="48" t="str">
        <f>IF(D55="","",IF(D55&gt;D45,"○",IF(D55&lt;D45,"×","△")))</f>
        <v>△</v>
      </c>
      <c r="D55" s="37">
        <v>6</v>
      </c>
      <c r="E55" s="49"/>
      <c r="F55" s="49"/>
      <c r="G55" s="72"/>
      <c r="H55" s="50"/>
      <c r="I55" s="51" t="str">
        <f>IF(J55="","",IF(J55&gt;J50,"○",IF(J55&lt;J50,"×","△")))</f>
        <v>○</v>
      </c>
      <c r="J55" s="37">
        <v>7</v>
      </c>
      <c r="K55" s="49"/>
      <c r="L55" s="50"/>
      <c r="M55" s="51" t="str">
        <f>IF(N55="","",IF(N55&gt;N60,"○",IF(N55&lt;N60,"×","△")))</f>
        <v>○</v>
      </c>
      <c r="N55" s="34">
        <v>10</v>
      </c>
      <c r="O55" s="52"/>
      <c r="P55" s="53"/>
      <c r="Q55" s="54"/>
      <c r="R55" s="53"/>
      <c r="S55" s="246"/>
      <c r="T55" s="85"/>
      <c r="U55" s="86"/>
      <c r="Z55" s="92"/>
      <c r="AA55" s="93"/>
    </row>
    <row r="56" spans="1:27" ht="28.15" customHeight="1" thickBot="1">
      <c r="A56" s="257"/>
      <c r="B56" s="244"/>
      <c r="C56" s="263">
        <f>IF(D54="","",SUM(D54,D55))</f>
        <v>7</v>
      </c>
      <c r="D56" s="264"/>
      <c r="E56" s="49"/>
      <c r="F56" s="49"/>
      <c r="G56" s="72"/>
      <c r="H56" s="50"/>
      <c r="I56" s="249">
        <f>IF(J54="","",SUM(J54,J55))</f>
        <v>10</v>
      </c>
      <c r="J56" s="250"/>
      <c r="K56" s="49"/>
      <c r="L56" s="50"/>
      <c r="M56" s="249">
        <f>IF(N54="","",SUM(N54,N55))</f>
        <v>15</v>
      </c>
      <c r="N56" s="249"/>
      <c r="O56" s="55" t="s">
        <v>117</v>
      </c>
      <c r="P56" s="56">
        <f>COUNTIF(C54:N55,"△")</f>
        <v>1</v>
      </c>
      <c r="Q56" s="57" t="s">
        <v>161</v>
      </c>
      <c r="R56" s="56">
        <f>SUM(C57:N57)</f>
        <v>27</v>
      </c>
      <c r="S56" s="246"/>
      <c r="T56" s="85"/>
      <c r="U56" s="86"/>
      <c r="Z56" s="92"/>
      <c r="AA56" s="93"/>
    </row>
    <row r="57" spans="1:27" ht="28.15" customHeight="1" thickTop="1" thickBot="1">
      <c r="A57" s="257"/>
      <c r="B57" s="244"/>
      <c r="C57" s="263">
        <f>IF(C46="","",SUM(D44:D45))</f>
        <v>8</v>
      </c>
      <c r="D57" s="264"/>
      <c r="E57" s="49"/>
      <c r="F57" s="49"/>
      <c r="G57" s="72"/>
      <c r="H57" s="50"/>
      <c r="I57" s="249">
        <f>IF(I51="","",SUM(J49:J50))</f>
        <v>12</v>
      </c>
      <c r="J57" s="250"/>
      <c r="K57" s="49"/>
      <c r="L57" s="50"/>
      <c r="M57" s="249">
        <f>IF(M61="","",SUM(N59:N60))</f>
        <v>7</v>
      </c>
      <c r="N57" s="249"/>
      <c r="O57" s="58" t="s">
        <v>159</v>
      </c>
      <c r="P57" s="59"/>
      <c r="Q57" s="60" t="s">
        <v>162</v>
      </c>
      <c r="R57" s="59"/>
      <c r="S57" s="246"/>
      <c r="T57" s="85"/>
      <c r="U57" s="86"/>
      <c r="Z57" s="92"/>
      <c r="AA57" s="93"/>
    </row>
    <row r="58" spans="1:27" ht="28.15" customHeight="1" thickBot="1">
      <c r="A58" s="258"/>
      <c r="B58" s="245"/>
      <c r="C58" s="253">
        <f>IF(C56="","",C56-C57)</f>
        <v>-1</v>
      </c>
      <c r="D58" s="254"/>
      <c r="E58" s="61"/>
      <c r="F58" s="61"/>
      <c r="G58" s="76"/>
      <c r="H58" s="62"/>
      <c r="I58" s="255">
        <f>IF(I56="","",I56-I57)</f>
        <v>-2</v>
      </c>
      <c r="J58" s="252"/>
      <c r="K58" s="61"/>
      <c r="L58" s="62"/>
      <c r="M58" s="255">
        <f>IF(M56="","",(M56-M57))</f>
        <v>8</v>
      </c>
      <c r="N58" s="255"/>
      <c r="O58" s="63"/>
      <c r="P58" s="64">
        <f>P54+P56</f>
        <v>10</v>
      </c>
      <c r="Q58" s="65"/>
      <c r="R58" s="64">
        <f>R54-R56</f>
        <v>5</v>
      </c>
      <c r="S58" s="247"/>
      <c r="T58" s="85">
        <f>P58*1000000+R58*100+U58</f>
        <v>10000500</v>
      </c>
      <c r="U58" s="39"/>
      <c r="V58" s="87">
        <f>S54</f>
        <v>15</v>
      </c>
      <c r="W58" s="87" t="str">
        <f>A54</f>
        <v>ＣＨＡＷＳ</v>
      </c>
      <c r="Z58" s="92"/>
      <c r="AA58" s="93"/>
    </row>
    <row r="59" spans="1:27" ht="28.15" customHeight="1">
      <c r="A59" s="270" t="s">
        <v>130</v>
      </c>
      <c r="B59" s="243">
        <v>7</v>
      </c>
      <c r="C59" s="75"/>
      <c r="D59" s="43"/>
      <c r="E59" s="67" t="str">
        <f>IF(F59="","",IF(F59&gt;F49,"○",IF(F59&lt;F49,"×","△")))</f>
        <v>×</v>
      </c>
      <c r="F59" s="33">
        <v>2</v>
      </c>
      <c r="G59" s="77" t="str">
        <f>IF(H59="","",IF(H59&gt;H44,"○",IF(H59&lt;H44,"×","△")))</f>
        <v>×</v>
      </c>
      <c r="H59" s="38">
        <v>4</v>
      </c>
      <c r="I59" s="41"/>
      <c r="J59" s="43"/>
      <c r="K59" s="41"/>
      <c r="L59" s="43"/>
      <c r="M59" s="68" t="str">
        <f>IF(N59="","",IF(N59&gt;N54,"○",IF(N59&lt;N54,"×","△")))</f>
        <v>×</v>
      </c>
      <c r="N59" s="35">
        <v>2</v>
      </c>
      <c r="O59" s="69" t="s">
        <v>158</v>
      </c>
      <c r="P59" s="70">
        <f>COUNTIF(C59:N60,"○")*3</f>
        <v>3</v>
      </c>
      <c r="Q59" s="71" t="s">
        <v>160</v>
      </c>
      <c r="R59" s="70">
        <f>SUM(C61:N61)</f>
        <v>31</v>
      </c>
      <c r="S59" s="246">
        <f>IF(T63=0,"",RANK(T63,$T$6:$T$168,0))</f>
        <v>27</v>
      </c>
      <c r="T59" s="85"/>
      <c r="U59" s="86"/>
      <c r="Z59" s="92"/>
      <c r="AA59" s="93"/>
    </row>
    <row r="60" spans="1:27" ht="28.15" customHeight="1">
      <c r="A60" s="257"/>
      <c r="B60" s="244"/>
      <c r="C60" s="72"/>
      <c r="D60" s="50"/>
      <c r="E60" s="73" t="str">
        <f>IF(F60="","",IF(F60&gt;F50,"○",IF(F60&lt;F50,"×","△")))</f>
        <v>○</v>
      </c>
      <c r="F60" s="34">
        <v>11</v>
      </c>
      <c r="G60" s="48" t="str">
        <f>IF(H60="","",IF(H60&gt;H45,"○",IF(H60&lt;H45,"×","△")))</f>
        <v>×</v>
      </c>
      <c r="H60" s="37">
        <v>7</v>
      </c>
      <c r="I60" s="49"/>
      <c r="J60" s="50"/>
      <c r="K60" s="49"/>
      <c r="L60" s="50"/>
      <c r="M60" s="51" t="str">
        <f>IF(N60="","",IF(N60&gt;N55,"○",IF(N60&lt;N55,"×","△")))</f>
        <v>×</v>
      </c>
      <c r="N60" s="34">
        <v>5</v>
      </c>
      <c r="O60" s="52"/>
      <c r="P60" s="53"/>
      <c r="Q60" s="54"/>
      <c r="R60" s="53"/>
      <c r="S60" s="246"/>
      <c r="T60" s="85"/>
      <c r="U60" s="86"/>
      <c r="Z60" s="92"/>
      <c r="AA60" s="93"/>
    </row>
    <row r="61" spans="1:27" ht="28.15" customHeight="1" thickBot="1">
      <c r="A61" s="257"/>
      <c r="B61" s="244"/>
      <c r="C61" s="72"/>
      <c r="D61" s="50"/>
      <c r="E61" s="265">
        <f>IF(F59="","",SUM(F59,F60))</f>
        <v>13</v>
      </c>
      <c r="F61" s="265"/>
      <c r="G61" s="263">
        <f>IF(H59="","",SUM(H59,H60))</f>
        <v>11</v>
      </c>
      <c r="H61" s="264"/>
      <c r="I61" s="49"/>
      <c r="J61" s="50"/>
      <c r="K61" s="49"/>
      <c r="L61" s="50"/>
      <c r="M61" s="249">
        <f>IF(N59="","",SUM(N59,N60))</f>
        <v>7</v>
      </c>
      <c r="N61" s="249"/>
      <c r="O61" s="55" t="s">
        <v>117</v>
      </c>
      <c r="P61" s="56">
        <f>COUNTIF(C59:N60,"△")</f>
        <v>0</v>
      </c>
      <c r="Q61" s="57" t="s">
        <v>161</v>
      </c>
      <c r="R61" s="56">
        <f>SUM(C62:N62)</f>
        <v>53</v>
      </c>
      <c r="S61" s="246"/>
      <c r="T61" s="85"/>
      <c r="U61" s="86"/>
      <c r="Z61" s="92"/>
      <c r="AA61" s="93"/>
    </row>
    <row r="62" spans="1:27" ht="28.15" customHeight="1" thickTop="1" thickBot="1">
      <c r="A62" s="257"/>
      <c r="B62" s="244"/>
      <c r="C62" s="72"/>
      <c r="D62" s="50"/>
      <c r="E62" s="265">
        <f>IF(E51="","",SUM(F49:F50))</f>
        <v>18</v>
      </c>
      <c r="F62" s="265"/>
      <c r="G62" s="263">
        <f>IF(G46="","",SUM(H44:H45))</f>
        <v>20</v>
      </c>
      <c r="H62" s="264"/>
      <c r="I62" s="49"/>
      <c r="J62" s="50"/>
      <c r="K62" s="49"/>
      <c r="L62" s="50"/>
      <c r="M62" s="249">
        <f>IF(M56="","",SUM(N54:N55))</f>
        <v>15</v>
      </c>
      <c r="N62" s="249"/>
      <c r="O62" s="58" t="s">
        <v>159</v>
      </c>
      <c r="P62" s="59"/>
      <c r="Q62" s="60" t="s">
        <v>162</v>
      </c>
      <c r="R62" s="59"/>
      <c r="S62" s="246"/>
      <c r="T62" s="85"/>
      <c r="U62" s="86"/>
      <c r="Z62" s="92"/>
      <c r="AA62" s="93"/>
    </row>
    <row r="63" spans="1:27" ht="28.15" customHeight="1" thickBot="1">
      <c r="A63" s="258"/>
      <c r="B63" s="245"/>
      <c r="C63" s="76"/>
      <c r="D63" s="62"/>
      <c r="E63" s="271">
        <f>IF(E61="","",E61-E62)</f>
        <v>-5</v>
      </c>
      <c r="F63" s="271"/>
      <c r="G63" s="253">
        <f>IF(G61="","",G61-G62)</f>
        <v>-9</v>
      </c>
      <c r="H63" s="254"/>
      <c r="I63" s="61"/>
      <c r="J63" s="62"/>
      <c r="K63" s="61"/>
      <c r="L63" s="62"/>
      <c r="M63" s="255">
        <f>IF(M61="","",M61-M62)</f>
        <v>-8</v>
      </c>
      <c r="N63" s="255"/>
      <c r="O63" s="63"/>
      <c r="P63" s="64">
        <f>P59+P61</f>
        <v>3</v>
      </c>
      <c r="Q63" s="65"/>
      <c r="R63" s="64">
        <f>R59-R61</f>
        <v>-22</v>
      </c>
      <c r="S63" s="247"/>
      <c r="T63" s="85">
        <f>P63*1000000+R63*100+U63</f>
        <v>2997800</v>
      </c>
      <c r="U63" s="39"/>
      <c r="V63" s="87">
        <f>S59</f>
        <v>27</v>
      </c>
      <c r="W63" s="87" t="str">
        <f>A59</f>
        <v>La vie enRose いち</v>
      </c>
      <c r="Z63" s="92"/>
      <c r="AA63" s="93"/>
    </row>
    <row r="64" spans="1:27" ht="28.15" customHeight="1" thickBot="1">
      <c r="A64" s="78"/>
      <c r="B64" s="79"/>
      <c r="C64" s="273"/>
      <c r="D64" s="273"/>
      <c r="E64" s="273"/>
      <c r="F64" s="274"/>
      <c r="G64" s="273"/>
      <c r="H64" s="273"/>
      <c r="I64" s="273"/>
      <c r="J64" s="273"/>
      <c r="K64" s="275"/>
      <c r="L64" s="273"/>
      <c r="M64" s="273"/>
      <c r="N64" s="273"/>
      <c r="O64" s="276"/>
      <c r="P64" s="277"/>
      <c r="Q64" s="272"/>
      <c r="R64" s="272"/>
      <c r="S64" s="80"/>
      <c r="T64" s="85"/>
      <c r="U64" s="86"/>
      <c r="Z64" s="92"/>
      <c r="AA64" s="93"/>
    </row>
    <row r="65" spans="1:27" ht="28.15" customHeight="1">
      <c r="A65" s="270" t="s">
        <v>131</v>
      </c>
      <c r="B65" s="243">
        <v>8</v>
      </c>
      <c r="C65" s="40" t="str">
        <f>IF(D65="","",IF(D65&gt;D75,"○",IF(D65&lt;D75,"×","△")))</f>
        <v>○</v>
      </c>
      <c r="D65" s="36">
        <v>12</v>
      </c>
      <c r="E65" s="41"/>
      <c r="F65" s="42"/>
      <c r="G65" s="40" t="str">
        <f>IF(H65="","",IF(H65&gt;H80,"○",IF(H65&lt;H80,"×","△")))</f>
        <v>○</v>
      </c>
      <c r="H65" s="36">
        <v>8</v>
      </c>
      <c r="I65" s="41"/>
      <c r="J65" s="43"/>
      <c r="K65" s="44" t="str">
        <f>IF(L65="","",IF(L65&gt;L70,"○",IF(L65&lt;L70,"×","△")))</f>
        <v>○</v>
      </c>
      <c r="L65" s="36">
        <v>9</v>
      </c>
      <c r="M65" s="41"/>
      <c r="N65" s="42"/>
      <c r="O65" s="45" t="s">
        <v>158</v>
      </c>
      <c r="P65" s="46">
        <f>COUNTIF(C65:N66,"○")*3</f>
        <v>18</v>
      </c>
      <c r="Q65" s="47" t="s">
        <v>160</v>
      </c>
      <c r="R65" s="46">
        <f>SUM(C67:N67)</f>
        <v>54</v>
      </c>
      <c r="S65" s="248">
        <f>IF(T69=0,"",RANK(T69,$T$6:$T$168,0))</f>
        <v>2</v>
      </c>
      <c r="T65" s="85"/>
      <c r="U65" s="86"/>
      <c r="Z65" s="92"/>
      <c r="AA65" s="93"/>
    </row>
    <row r="66" spans="1:27" ht="28.15" customHeight="1">
      <c r="A66" s="257"/>
      <c r="B66" s="244"/>
      <c r="C66" s="48" t="str">
        <f>IF(D66="","",IF(D66&gt;D76,"○",IF(D66&lt;D76,"×","△")))</f>
        <v>○</v>
      </c>
      <c r="D66" s="37">
        <v>9</v>
      </c>
      <c r="E66" s="49"/>
      <c r="F66" s="49"/>
      <c r="G66" s="48" t="str">
        <f>IF(H66="","",IF(H66&gt;H81,"○",IF(H66&lt;H81,"×","△")))</f>
        <v>○</v>
      </c>
      <c r="H66" s="37">
        <v>9</v>
      </c>
      <c r="I66" s="49"/>
      <c r="J66" s="50"/>
      <c r="K66" s="51" t="str">
        <f>IF(L66="","",IF(L66&gt;L71,"○",IF(L66&lt;L71,"×","△")))</f>
        <v>○</v>
      </c>
      <c r="L66" s="37">
        <v>7</v>
      </c>
      <c r="M66" s="49"/>
      <c r="N66" s="49"/>
      <c r="O66" s="52"/>
      <c r="P66" s="53"/>
      <c r="Q66" s="54"/>
      <c r="R66" s="53"/>
      <c r="S66" s="246"/>
      <c r="T66" s="85"/>
      <c r="U66" s="86"/>
      <c r="Z66" s="92"/>
      <c r="AA66" s="93"/>
    </row>
    <row r="67" spans="1:27" ht="28.15" customHeight="1" thickBot="1">
      <c r="A67" s="257"/>
      <c r="B67" s="244"/>
      <c r="C67" s="263">
        <f>IF(D65="","",SUM(D65,D66))</f>
        <v>21</v>
      </c>
      <c r="D67" s="264"/>
      <c r="E67" s="49"/>
      <c r="F67" s="49"/>
      <c r="G67" s="263">
        <f>IF(H65="","",SUM(H65,H66))</f>
        <v>17</v>
      </c>
      <c r="H67" s="264"/>
      <c r="I67" s="49"/>
      <c r="J67" s="50"/>
      <c r="K67" s="249">
        <f>IF(L65="","",SUM(L65,L66))</f>
        <v>16</v>
      </c>
      <c r="L67" s="250"/>
      <c r="M67" s="49"/>
      <c r="N67" s="49"/>
      <c r="O67" s="55" t="s">
        <v>117</v>
      </c>
      <c r="P67" s="56">
        <f>COUNTIF(C65:N66,"△")</f>
        <v>0</v>
      </c>
      <c r="Q67" s="57" t="s">
        <v>161</v>
      </c>
      <c r="R67" s="56">
        <f>SUM(C68:N68)</f>
        <v>31</v>
      </c>
      <c r="S67" s="246"/>
      <c r="T67" s="85"/>
      <c r="U67" s="86"/>
      <c r="Z67" s="92"/>
      <c r="AA67" s="93"/>
    </row>
    <row r="68" spans="1:27" ht="28.15" customHeight="1" thickTop="1" thickBot="1">
      <c r="A68" s="257"/>
      <c r="B68" s="244"/>
      <c r="C68" s="263">
        <f>IF(C77="","",SUM(D75:D76))</f>
        <v>10</v>
      </c>
      <c r="D68" s="264"/>
      <c r="E68" s="49"/>
      <c r="F68" s="49"/>
      <c r="G68" s="263">
        <f>IF(G82="","",SUM(H80:H81))</f>
        <v>8</v>
      </c>
      <c r="H68" s="264"/>
      <c r="I68" s="49"/>
      <c r="J68" s="50"/>
      <c r="K68" s="249">
        <f>IF(K72="","",SUM(L70:L71))</f>
        <v>13</v>
      </c>
      <c r="L68" s="250"/>
      <c r="M68" s="49"/>
      <c r="N68" s="49"/>
      <c r="O68" s="58" t="s">
        <v>159</v>
      </c>
      <c r="P68" s="59"/>
      <c r="Q68" s="60" t="s">
        <v>162</v>
      </c>
      <c r="R68" s="59"/>
      <c r="S68" s="246"/>
      <c r="T68" s="85"/>
      <c r="U68" s="86"/>
      <c r="Z68" s="92"/>
      <c r="AA68" s="93"/>
    </row>
    <row r="69" spans="1:27" ht="28.15" customHeight="1" thickBot="1">
      <c r="A69" s="258"/>
      <c r="B69" s="245"/>
      <c r="C69" s="251">
        <f>IF(C67="","",C67-C68)</f>
        <v>11</v>
      </c>
      <c r="D69" s="252"/>
      <c r="E69" s="61"/>
      <c r="F69" s="61"/>
      <c r="G69" s="253">
        <f>IF(G67="","",G67-G68)</f>
        <v>9</v>
      </c>
      <c r="H69" s="254"/>
      <c r="I69" s="61"/>
      <c r="J69" s="62"/>
      <c r="K69" s="255">
        <f>IF(K67="","",(K67-K68))</f>
        <v>3</v>
      </c>
      <c r="L69" s="252"/>
      <c r="M69" s="61"/>
      <c r="N69" s="61"/>
      <c r="O69" s="63"/>
      <c r="P69" s="64">
        <f>P65+P67</f>
        <v>18</v>
      </c>
      <c r="Q69" s="65"/>
      <c r="R69" s="64">
        <f>R65-R67</f>
        <v>23</v>
      </c>
      <c r="S69" s="247"/>
      <c r="T69" s="85">
        <f>P69*1000000+R69*100+U69</f>
        <v>18002300</v>
      </c>
      <c r="U69" s="39"/>
      <c r="V69" s="87">
        <f>S65</f>
        <v>2</v>
      </c>
      <c r="W69" s="87" t="str">
        <f>A65</f>
        <v>High-STANDARD</v>
      </c>
      <c r="Z69" s="92"/>
      <c r="AA69" s="93"/>
    </row>
    <row r="70" spans="1:27" ht="28.15" customHeight="1">
      <c r="A70" s="270" t="s">
        <v>132</v>
      </c>
      <c r="B70" s="243">
        <v>8</v>
      </c>
      <c r="C70" s="66"/>
      <c r="D70" s="50"/>
      <c r="E70" s="67" t="str">
        <f>IF(F70="","",IF(F70&gt;F80,"○",IF(F70&lt;F80,"×","△")))</f>
        <v>×</v>
      </c>
      <c r="F70" s="33">
        <v>2</v>
      </c>
      <c r="G70" s="66"/>
      <c r="H70" s="50"/>
      <c r="I70" s="44" t="str">
        <f>IF(J70="","",IF(J70&gt;J75,"○",IF(J70&lt;J75,"×","△")))</f>
        <v>○</v>
      </c>
      <c r="J70" s="36">
        <v>9</v>
      </c>
      <c r="K70" s="68" t="str">
        <f>IF(L70="","",IF(L70&gt;L65,"○",IF(L70&lt;L65,"×","△")))</f>
        <v>×</v>
      </c>
      <c r="L70" s="38">
        <v>7</v>
      </c>
      <c r="M70" s="41"/>
      <c r="N70" s="42"/>
      <c r="O70" s="69" t="s">
        <v>158</v>
      </c>
      <c r="P70" s="70">
        <f>COUNTIF(C70:N71,"○")*3</f>
        <v>6</v>
      </c>
      <c r="Q70" s="71" t="s">
        <v>160</v>
      </c>
      <c r="R70" s="70">
        <f>SUM(C72:N72)</f>
        <v>43</v>
      </c>
      <c r="S70" s="246">
        <f>IF(T74=0,"",RANK(T74,$T$6:$T$168,0))</f>
        <v>22</v>
      </c>
      <c r="T70" s="85"/>
      <c r="U70" s="86"/>
      <c r="Z70" s="92"/>
      <c r="AA70" s="93"/>
    </row>
    <row r="71" spans="1:27" ht="28.15" customHeight="1">
      <c r="A71" s="257"/>
      <c r="B71" s="244"/>
      <c r="C71" s="72"/>
      <c r="D71" s="50"/>
      <c r="E71" s="73" t="str">
        <f>IF(F71="","",IF(F71&gt;F81,"○",IF(F71&lt;F81,"×","△")))</f>
        <v>×</v>
      </c>
      <c r="F71" s="34">
        <v>6</v>
      </c>
      <c r="G71" s="72"/>
      <c r="H71" s="50"/>
      <c r="I71" s="51" t="str">
        <f>IF(J71="","",IF(J71&gt;J76,"○",IF(J71&lt;J76,"×","△")))</f>
        <v>○</v>
      </c>
      <c r="J71" s="37">
        <v>13</v>
      </c>
      <c r="K71" s="51" t="str">
        <f>IF(L71="","",IF(L71&gt;L66,"○",IF(L71&lt;L66,"×","△")))</f>
        <v>×</v>
      </c>
      <c r="L71" s="37">
        <v>6</v>
      </c>
      <c r="M71" s="49"/>
      <c r="N71" s="49"/>
      <c r="O71" s="52"/>
      <c r="P71" s="53"/>
      <c r="Q71" s="54"/>
      <c r="R71" s="53"/>
      <c r="S71" s="246"/>
      <c r="T71" s="85"/>
      <c r="U71" s="86"/>
      <c r="Z71" s="92"/>
      <c r="AA71" s="93"/>
    </row>
    <row r="72" spans="1:27" ht="28.15" customHeight="1" thickBot="1">
      <c r="A72" s="257"/>
      <c r="B72" s="244"/>
      <c r="C72" s="72"/>
      <c r="D72" s="50"/>
      <c r="E72" s="265">
        <f>IF(F70="","",SUM(F70,F71))</f>
        <v>8</v>
      </c>
      <c r="F72" s="265"/>
      <c r="G72" s="72"/>
      <c r="H72" s="50"/>
      <c r="I72" s="249">
        <f>IF(J70="","",SUM(J70,J71))</f>
        <v>22</v>
      </c>
      <c r="J72" s="250"/>
      <c r="K72" s="249">
        <f>IF(L70="","",SUM(L70,L71))</f>
        <v>13</v>
      </c>
      <c r="L72" s="250"/>
      <c r="M72" s="49"/>
      <c r="N72" s="49"/>
      <c r="O72" s="55" t="s">
        <v>117</v>
      </c>
      <c r="P72" s="56">
        <f>COUNTIF(C70:N71,"△")</f>
        <v>0</v>
      </c>
      <c r="Q72" s="57" t="s">
        <v>161</v>
      </c>
      <c r="R72" s="56">
        <f>SUM(C73:N73)</f>
        <v>56</v>
      </c>
      <c r="S72" s="246"/>
      <c r="T72" s="85"/>
      <c r="U72" s="86"/>
      <c r="Z72" s="92"/>
      <c r="AA72" s="93"/>
    </row>
    <row r="73" spans="1:27" ht="28.15" customHeight="1" thickTop="1" thickBot="1">
      <c r="A73" s="257"/>
      <c r="B73" s="244"/>
      <c r="C73" s="72"/>
      <c r="D73" s="50"/>
      <c r="E73" s="265">
        <f>IF(E82="","",SUM(F80:F81))</f>
        <v>25</v>
      </c>
      <c r="F73" s="265"/>
      <c r="G73" s="72"/>
      <c r="H73" s="50"/>
      <c r="I73" s="249">
        <f>IF(I77="","",SUM(J75:J76))</f>
        <v>15</v>
      </c>
      <c r="J73" s="250"/>
      <c r="K73" s="249">
        <f>IF(K67="","",SUM(L65:L66))</f>
        <v>16</v>
      </c>
      <c r="L73" s="250"/>
      <c r="M73" s="49"/>
      <c r="N73" s="49"/>
      <c r="O73" s="58" t="s">
        <v>159</v>
      </c>
      <c r="P73" s="59"/>
      <c r="Q73" s="60" t="s">
        <v>162</v>
      </c>
      <c r="R73" s="59"/>
      <c r="S73" s="246"/>
      <c r="T73" s="85"/>
      <c r="U73" s="86"/>
      <c r="Z73" s="92"/>
      <c r="AA73" s="93"/>
    </row>
    <row r="74" spans="1:27" ht="28.15" customHeight="1" thickBot="1">
      <c r="A74" s="258"/>
      <c r="B74" s="245"/>
      <c r="C74" s="72"/>
      <c r="D74" s="50"/>
      <c r="E74" s="255">
        <f>IF(E72="","",E72-E73)</f>
        <v>-17</v>
      </c>
      <c r="F74" s="255"/>
      <c r="G74" s="72"/>
      <c r="H74" s="50"/>
      <c r="I74" s="255">
        <f>IF(I72="","",(I72-I73))</f>
        <v>7</v>
      </c>
      <c r="J74" s="252"/>
      <c r="K74" s="266">
        <f>IF(K72="","",K72-K73)</f>
        <v>-3</v>
      </c>
      <c r="L74" s="267"/>
      <c r="M74" s="61"/>
      <c r="N74" s="61"/>
      <c r="O74" s="52"/>
      <c r="P74" s="74">
        <f>P70+P72</f>
        <v>6</v>
      </c>
      <c r="Q74" s="54"/>
      <c r="R74" s="74">
        <f>R70-R72</f>
        <v>-13</v>
      </c>
      <c r="S74" s="246"/>
      <c r="T74" s="85">
        <f>P74*1000000+R74*100+U74</f>
        <v>5998700</v>
      </c>
      <c r="U74" s="39"/>
      <c r="V74" s="87">
        <f>S70</f>
        <v>22</v>
      </c>
      <c r="W74" s="87" t="str">
        <f>A70</f>
        <v>La vie enRose に</v>
      </c>
      <c r="Z74" s="92"/>
      <c r="AA74" s="93"/>
    </row>
    <row r="75" spans="1:27" ht="28.15" customHeight="1">
      <c r="A75" s="270" t="s">
        <v>133</v>
      </c>
      <c r="B75" s="243">
        <v>8</v>
      </c>
      <c r="C75" s="40" t="str">
        <f>IF(D75="","",IF(D75&gt;D65,"○",IF(D75&lt;D65,"×","△")))</f>
        <v>×</v>
      </c>
      <c r="D75" s="36">
        <v>4</v>
      </c>
      <c r="E75" s="41"/>
      <c r="F75" s="42"/>
      <c r="G75" s="75"/>
      <c r="H75" s="43"/>
      <c r="I75" s="44" t="str">
        <f>IF(J75="","",IF(J75&gt;J70,"○",IF(J75&lt;J70,"×","△")))</f>
        <v>×</v>
      </c>
      <c r="J75" s="36">
        <v>8</v>
      </c>
      <c r="K75" s="41"/>
      <c r="L75" s="43"/>
      <c r="M75" s="44" t="str">
        <f>IF(N75="","",IF(N75&gt;N80,"○",IF(N75&lt;N80,"×","△")))</f>
        <v>×</v>
      </c>
      <c r="N75" s="33">
        <v>3</v>
      </c>
      <c r="O75" s="45" t="s">
        <v>158</v>
      </c>
      <c r="P75" s="46">
        <f>COUNTIF(C75:N76,"○")*3</f>
        <v>0</v>
      </c>
      <c r="Q75" s="47" t="s">
        <v>160</v>
      </c>
      <c r="R75" s="46">
        <f>SUM(C77:N77)</f>
        <v>31</v>
      </c>
      <c r="S75" s="248">
        <f>IF(T79=0,"",RANK(T79,$T$6:$T$168,0))</f>
        <v>32</v>
      </c>
      <c r="T75" s="85"/>
      <c r="U75" s="86"/>
      <c r="Z75" s="92"/>
      <c r="AA75" s="93"/>
    </row>
    <row r="76" spans="1:27" ht="28.15" customHeight="1">
      <c r="A76" s="257"/>
      <c r="B76" s="244"/>
      <c r="C76" s="48" t="str">
        <f>IF(D76="","",IF(D76&gt;D66,"○",IF(D76&lt;D66,"×","△")))</f>
        <v>×</v>
      </c>
      <c r="D76" s="37">
        <v>6</v>
      </c>
      <c r="E76" s="49"/>
      <c r="F76" s="49"/>
      <c r="G76" s="72"/>
      <c r="H76" s="50"/>
      <c r="I76" s="51" t="str">
        <f>IF(J76="","",IF(J76&gt;J71,"○",IF(J76&lt;J71,"×","△")))</f>
        <v>×</v>
      </c>
      <c r="J76" s="37">
        <v>7</v>
      </c>
      <c r="K76" s="49"/>
      <c r="L76" s="50"/>
      <c r="M76" s="51" t="str">
        <f>IF(N76="","",IF(N76&gt;N81,"○",IF(N76&lt;N81,"×","△")))</f>
        <v>×</v>
      </c>
      <c r="N76" s="34">
        <v>3</v>
      </c>
      <c r="O76" s="52"/>
      <c r="P76" s="53"/>
      <c r="Q76" s="54"/>
      <c r="R76" s="53"/>
      <c r="S76" s="246"/>
      <c r="T76" s="85"/>
      <c r="U76" s="86"/>
      <c r="Z76" s="92"/>
      <c r="AA76" s="93"/>
    </row>
    <row r="77" spans="1:27" ht="28.15" customHeight="1" thickBot="1">
      <c r="A77" s="257"/>
      <c r="B77" s="244"/>
      <c r="C77" s="263">
        <f>IF(D75="","",SUM(D75,D76))</f>
        <v>10</v>
      </c>
      <c r="D77" s="264"/>
      <c r="E77" s="49"/>
      <c r="F77" s="49"/>
      <c r="G77" s="72"/>
      <c r="H77" s="50"/>
      <c r="I77" s="249">
        <f>IF(J75="","",SUM(J75,J76))</f>
        <v>15</v>
      </c>
      <c r="J77" s="250"/>
      <c r="K77" s="49"/>
      <c r="L77" s="50"/>
      <c r="M77" s="249">
        <f>IF(N75="","",SUM(N75,N76))</f>
        <v>6</v>
      </c>
      <c r="N77" s="249"/>
      <c r="O77" s="55" t="s">
        <v>117</v>
      </c>
      <c r="P77" s="56">
        <f>COUNTIF(C75:N76,"△")</f>
        <v>0</v>
      </c>
      <c r="Q77" s="57" t="s">
        <v>161</v>
      </c>
      <c r="R77" s="56">
        <f>SUM(C78:N78)</f>
        <v>62</v>
      </c>
      <c r="S77" s="246"/>
      <c r="T77" s="85"/>
      <c r="U77" s="86"/>
      <c r="Z77" s="92"/>
      <c r="AA77" s="93"/>
    </row>
    <row r="78" spans="1:27" ht="28.15" customHeight="1" thickTop="1" thickBot="1">
      <c r="A78" s="257"/>
      <c r="B78" s="244"/>
      <c r="C78" s="263">
        <f>IF(C67="","",SUM(D65:D66))</f>
        <v>21</v>
      </c>
      <c r="D78" s="264"/>
      <c r="E78" s="49"/>
      <c r="F78" s="49"/>
      <c r="G78" s="72"/>
      <c r="H78" s="50"/>
      <c r="I78" s="249">
        <f>IF(I72="","",SUM(J70:J71))</f>
        <v>22</v>
      </c>
      <c r="J78" s="250"/>
      <c r="K78" s="49"/>
      <c r="L78" s="50"/>
      <c r="M78" s="249">
        <f>IF(M82="","",SUM(N80:N81))</f>
        <v>19</v>
      </c>
      <c r="N78" s="249"/>
      <c r="O78" s="58" t="s">
        <v>159</v>
      </c>
      <c r="P78" s="59"/>
      <c r="Q78" s="60" t="s">
        <v>162</v>
      </c>
      <c r="R78" s="59"/>
      <c r="S78" s="246"/>
      <c r="T78" s="85"/>
      <c r="U78" s="86"/>
      <c r="Z78" s="92"/>
      <c r="AA78" s="93"/>
    </row>
    <row r="79" spans="1:27" ht="28.15" customHeight="1" thickBot="1">
      <c r="A79" s="258"/>
      <c r="B79" s="245"/>
      <c r="C79" s="253">
        <f>IF(C77="","",C77-C78)</f>
        <v>-11</v>
      </c>
      <c r="D79" s="254"/>
      <c r="E79" s="61"/>
      <c r="F79" s="61"/>
      <c r="G79" s="76"/>
      <c r="H79" s="62"/>
      <c r="I79" s="255">
        <f>IF(I77="","",I77-I78)</f>
        <v>-7</v>
      </c>
      <c r="J79" s="252"/>
      <c r="K79" s="61"/>
      <c r="L79" s="62"/>
      <c r="M79" s="255">
        <f>IF(M77="","",(M77-M78))</f>
        <v>-13</v>
      </c>
      <c r="N79" s="255"/>
      <c r="O79" s="63"/>
      <c r="P79" s="64">
        <f>P75+P77</f>
        <v>0</v>
      </c>
      <c r="Q79" s="65"/>
      <c r="R79" s="64">
        <f>R75-R77</f>
        <v>-31</v>
      </c>
      <c r="S79" s="247"/>
      <c r="T79" s="85">
        <f>P79*1000000+R79*100+U79</f>
        <v>-3100</v>
      </c>
      <c r="U79" s="39"/>
      <c r="V79" s="87">
        <f>S75</f>
        <v>32</v>
      </c>
      <c r="W79" s="87" t="str">
        <f>A75</f>
        <v>CLOUD ９(ナイン)</v>
      </c>
      <c r="Z79" s="92"/>
      <c r="AA79" s="93"/>
    </row>
    <row r="80" spans="1:27" ht="28.15" customHeight="1">
      <c r="A80" s="256" t="s">
        <v>134</v>
      </c>
      <c r="B80" s="243">
        <v>8</v>
      </c>
      <c r="C80" s="75"/>
      <c r="D80" s="43"/>
      <c r="E80" s="67" t="str">
        <f>IF(F80="","",IF(F80&gt;F70,"○",IF(F80&lt;F70,"×","△")))</f>
        <v>○</v>
      </c>
      <c r="F80" s="33">
        <v>12</v>
      </c>
      <c r="G80" s="77" t="str">
        <f>IF(H80="","",IF(H80&gt;H65,"○",IF(H80&lt;H65,"×","△")))</f>
        <v>×</v>
      </c>
      <c r="H80" s="38">
        <v>3</v>
      </c>
      <c r="I80" s="41"/>
      <c r="J80" s="43"/>
      <c r="K80" s="41"/>
      <c r="L80" s="43"/>
      <c r="M80" s="68" t="str">
        <f>IF(N80="","",IF(N80&gt;N75,"○",IF(N80&lt;N75,"×","△")))</f>
        <v>○</v>
      </c>
      <c r="N80" s="35">
        <v>11</v>
      </c>
      <c r="O80" s="69" t="s">
        <v>158</v>
      </c>
      <c r="P80" s="70">
        <f>COUNTIF(C80:N81,"○")*3</f>
        <v>12</v>
      </c>
      <c r="Q80" s="71" t="s">
        <v>160</v>
      </c>
      <c r="R80" s="70">
        <f>SUM(C82:N82)</f>
        <v>52</v>
      </c>
      <c r="S80" s="246">
        <f>IF(T84=0,"",RANK(T84,$T$6:$T$168,0))</f>
        <v>13</v>
      </c>
      <c r="T80" s="85"/>
      <c r="U80" s="86"/>
      <c r="Z80" s="92"/>
      <c r="AA80" s="93"/>
    </row>
    <row r="81" spans="1:27" ht="28.15" customHeight="1">
      <c r="A81" s="257"/>
      <c r="B81" s="244"/>
      <c r="C81" s="72"/>
      <c r="D81" s="50"/>
      <c r="E81" s="73" t="str">
        <f>IF(F81="","",IF(F81&gt;F71,"○",IF(F81&lt;F71,"×","△")))</f>
        <v>○</v>
      </c>
      <c r="F81" s="34">
        <v>13</v>
      </c>
      <c r="G81" s="48" t="str">
        <f>IF(H81="","",IF(H81&gt;H66,"○",IF(H81&lt;H66,"×","△")))</f>
        <v>×</v>
      </c>
      <c r="H81" s="37">
        <v>5</v>
      </c>
      <c r="I81" s="49"/>
      <c r="J81" s="50"/>
      <c r="K81" s="49"/>
      <c r="L81" s="50"/>
      <c r="M81" s="51" t="str">
        <f>IF(N81="","",IF(N81&gt;N76,"○",IF(N81&lt;N76,"×","△")))</f>
        <v>○</v>
      </c>
      <c r="N81" s="34">
        <v>8</v>
      </c>
      <c r="O81" s="52"/>
      <c r="P81" s="53"/>
      <c r="Q81" s="54"/>
      <c r="R81" s="53"/>
      <c r="S81" s="246"/>
      <c r="T81" s="85"/>
      <c r="U81" s="86"/>
      <c r="Z81" s="92"/>
      <c r="AA81" s="93"/>
    </row>
    <row r="82" spans="1:27" ht="28.15" customHeight="1" thickBot="1">
      <c r="A82" s="257"/>
      <c r="B82" s="244"/>
      <c r="C82" s="72"/>
      <c r="D82" s="50"/>
      <c r="E82" s="265">
        <f>IF(F80="","",SUM(F80,F81))</f>
        <v>25</v>
      </c>
      <c r="F82" s="265"/>
      <c r="G82" s="263">
        <f>IF(H80="","",SUM(H80,H81))</f>
        <v>8</v>
      </c>
      <c r="H82" s="264"/>
      <c r="I82" s="49"/>
      <c r="J82" s="50"/>
      <c r="K82" s="49"/>
      <c r="L82" s="50"/>
      <c r="M82" s="249">
        <f>IF(N80="","",SUM(N80,N81))</f>
        <v>19</v>
      </c>
      <c r="N82" s="249"/>
      <c r="O82" s="55" t="s">
        <v>117</v>
      </c>
      <c r="P82" s="56">
        <f>COUNTIF(C80:N81,"△")</f>
        <v>0</v>
      </c>
      <c r="Q82" s="57" t="s">
        <v>161</v>
      </c>
      <c r="R82" s="56">
        <f>SUM(C83:N83)</f>
        <v>31</v>
      </c>
      <c r="S82" s="246"/>
      <c r="T82" s="85"/>
      <c r="U82" s="86"/>
      <c r="Z82" s="92"/>
      <c r="AA82" s="93"/>
    </row>
    <row r="83" spans="1:27" ht="28.15" customHeight="1" thickTop="1" thickBot="1">
      <c r="A83" s="257"/>
      <c r="B83" s="244"/>
      <c r="C83" s="72"/>
      <c r="D83" s="50"/>
      <c r="E83" s="265">
        <f>IF(E72="","",SUM(F70:F71))</f>
        <v>8</v>
      </c>
      <c r="F83" s="265"/>
      <c r="G83" s="263">
        <f>IF(G67="","",SUM(H65:H66))</f>
        <v>17</v>
      </c>
      <c r="H83" s="264"/>
      <c r="I83" s="49"/>
      <c r="J83" s="50"/>
      <c r="K83" s="49"/>
      <c r="L83" s="50"/>
      <c r="M83" s="249">
        <f>IF(M77="","",SUM(N75:N76))</f>
        <v>6</v>
      </c>
      <c r="N83" s="249"/>
      <c r="O83" s="58" t="s">
        <v>159</v>
      </c>
      <c r="P83" s="59"/>
      <c r="Q83" s="60" t="s">
        <v>162</v>
      </c>
      <c r="R83" s="59"/>
      <c r="S83" s="246"/>
      <c r="T83" s="85"/>
      <c r="U83" s="86"/>
      <c r="Z83" s="92"/>
      <c r="AA83" s="93"/>
    </row>
    <row r="84" spans="1:27" ht="30" customHeight="1" thickBot="1">
      <c r="A84" s="258"/>
      <c r="B84" s="245"/>
      <c r="C84" s="76"/>
      <c r="D84" s="62"/>
      <c r="E84" s="271">
        <f>IF(E82="","",E82-E83)</f>
        <v>17</v>
      </c>
      <c r="F84" s="271"/>
      <c r="G84" s="253">
        <f>IF(G82="","",G82-G83)</f>
        <v>-9</v>
      </c>
      <c r="H84" s="254"/>
      <c r="I84" s="61"/>
      <c r="J84" s="62"/>
      <c r="K84" s="61"/>
      <c r="L84" s="62"/>
      <c r="M84" s="255">
        <f>IF(M82="","",M82-M83)</f>
        <v>13</v>
      </c>
      <c r="N84" s="255"/>
      <c r="O84" s="63"/>
      <c r="P84" s="64">
        <f>P80+P82</f>
        <v>12</v>
      </c>
      <c r="Q84" s="65"/>
      <c r="R84" s="64">
        <f>R80-R82</f>
        <v>21</v>
      </c>
      <c r="S84" s="247"/>
      <c r="T84" s="85">
        <f>P84*1000000+R84*100+U84</f>
        <v>12002100</v>
      </c>
      <c r="U84" s="39"/>
      <c r="V84" s="87">
        <f>S80</f>
        <v>13</v>
      </c>
      <c r="W84" s="87" t="str">
        <f>A80</f>
        <v>オールフリー</v>
      </c>
      <c r="Z84" s="92"/>
      <c r="AA84" s="93"/>
    </row>
    <row r="85" spans="1:27" ht="28.15" customHeight="1" thickBot="1">
      <c r="A85" s="78"/>
      <c r="B85" s="79"/>
      <c r="C85" s="273"/>
      <c r="D85" s="273"/>
      <c r="E85" s="273"/>
      <c r="F85" s="274"/>
      <c r="G85" s="273"/>
      <c r="H85" s="273"/>
      <c r="I85" s="273"/>
      <c r="J85" s="273"/>
      <c r="K85" s="275"/>
      <c r="L85" s="273"/>
      <c r="M85" s="273"/>
      <c r="N85" s="273"/>
      <c r="O85" s="276"/>
      <c r="P85" s="277"/>
      <c r="Q85" s="272"/>
      <c r="R85" s="272"/>
      <c r="S85" s="80"/>
      <c r="T85" s="85"/>
      <c r="U85" s="86"/>
      <c r="Z85" s="92"/>
      <c r="AA85" s="93"/>
    </row>
    <row r="86" spans="1:27" ht="28.15" customHeight="1">
      <c r="A86" s="256" t="s">
        <v>135</v>
      </c>
      <c r="B86" s="243">
        <v>9</v>
      </c>
      <c r="C86" s="40" t="str">
        <f>IF(D86="","",IF(D86&gt;D96,"○",IF(D86&lt;D96,"×","△")))</f>
        <v>○</v>
      </c>
      <c r="D86" s="36">
        <v>7</v>
      </c>
      <c r="E86" s="41"/>
      <c r="F86" s="42"/>
      <c r="G86" s="40" t="str">
        <f>IF(H86="","",IF(H86&gt;H101,"○",IF(H86&lt;H101,"×","△")))</f>
        <v>○</v>
      </c>
      <c r="H86" s="36">
        <v>5</v>
      </c>
      <c r="I86" s="41"/>
      <c r="J86" s="43"/>
      <c r="K86" s="44" t="str">
        <f>IF(L86="","",IF(L86&gt;L91,"○",IF(L86&lt;L91,"×","△")))</f>
        <v>△</v>
      </c>
      <c r="L86" s="36">
        <v>4</v>
      </c>
      <c r="M86" s="41"/>
      <c r="N86" s="42"/>
      <c r="O86" s="45" t="s">
        <v>158</v>
      </c>
      <c r="P86" s="46">
        <f>COUNTIF(C86:N87,"○")*3</f>
        <v>12</v>
      </c>
      <c r="Q86" s="47" t="s">
        <v>160</v>
      </c>
      <c r="R86" s="46">
        <f>SUM(C88:N88)</f>
        <v>38</v>
      </c>
      <c r="S86" s="248">
        <f>IF(T90=0,"",RANK(T90,$T$6:$T$168,0))</f>
        <v>9</v>
      </c>
      <c r="T86" s="85"/>
      <c r="U86" s="86"/>
      <c r="Z86" s="92"/>
      <c r="AA86" s="93"/>
    </row>
    <row r="87" spans="1:27" ht="28.15" customHeight="1">
      <c r="A87" s="257"/>
      <c r="B87" s="244"/>
      <c r="C87" s="48" t="str">
        <f>IF(D87="","",IF(D87&gt;D97,"○",IF(D87&lt;D97,"×","△")))</f>
        <v>○</v>
      </c>
      <c r="D87" s="37">
        <v>13</v>
      </c>
      <c r="E87" s="49"/>
      <c r="F87" s="49"/>
      <c r="G87" s="48" t="str">
        <f>IF(H87="","",IF(H87&gt;H102,"○",IF(H87&lt;H102,"×","△")))</f>
        <v>○</v>
      </c>
      <c r="H87" s="37">
        <v>8</v>
      </c>
      <c r="I87" s="49"/>
      <c r="J87" s="50"/>
      <c r="K87" s="51" t="str">
        <f>IF(L87="","",IF(L87&gt;L92,"○",IF(L87&lt;L92,"×","△")))</f>
        <v>×</v>
      </c>
      <c r="L87" s="37">
        <v>1</v>
      </c>
      <c r="M87" s="49"/>
      <c r="N87" s="49"/>
      <c r="O87" s="52"/>
      <c r="P87" s="53"/>
      <c r="Q87" s="54"/>
      <c r="R87" s="53"/>
      <c r="S87" s="246"/>
      <c r="T87" s="85"/>
      <c r="U87" s="86"/>
      <c r="Z87" s="92"/>
      <c r="AA87" s="93"/>
    </row>
    <row r="88" spans="1:27" ht="28.15" customHeight="1" thickBot="1">
      <c r="A88" s="257"/>
      <c r="B88" s="244"/>
      <c r="C88" s="263">
        <f>IF(D86="","",SUM(D86,D87))</f>
        <v>20</v>
      </c>
      <c r="D88" s="264"/>
      <c r="E88" s="49"/>
      <c r="F88" s="49"/>
      <c r="G88" s="263">
        <f>IF(H86="","",SUM(H86,H87))</f>
        <v>13</v>
      </c>
      <c r="H88" s="264"/>
      <c r="I88" s="49"/>
      <c r="J88" s="50"/>
      <c r="K88" s="249">
        <f>IF(L86="","",SUM(L86,L87))</f>
        <v>5</v>
      </c>
      <c r="L88" s="250"/>
      <c r="M88" s="49"/>
      <c r="N88" s="49"/>
      <c r="O88" s="55" t="s">
        <v>117</v>
      </c>
      <c r="P88" s="56">
        <f>COUNTIF(C86:N87,"△")</f>
        <v>1</v>
      </c>
      <c r="Q88" s="57" t="s">
        <v>161</v>
      </c>
      <c r="R88" s="56">
        <f>SUM(C89:N89)</f>
        <v>23</v>
      </c>
      <c r="S88" s="246"/>
      <c r="T88" s="85"/>
      <c r="U88" s="86"/>
      <c r="Z88" s="92"/>
      <c r="AA88" s="93"/>
    </row>
    <row r="89" spans="1:27" ht="28.15" customHeight="1" thickTop="1" thickBot="1">
      <c r="A89" s="257"/>
      <c r="B89" s="244"/>
      <c r="C89" s="263">
        <f>IF(C98="","",SUM(D96:D97))</f>
        <v>10</v>
      </c>
      <c r="D89" s="264"/>
      <c r="E89" s="49"/>
      <c r="F89" s="49"/>
      <c r="G89" s="263">
        <f>IF(G103="","",SUM(H101:H102))</f>
        <v>5</v>
      </c>
      <c r="H89" s="264"/>
      <c r="I89" s="49"/>
      <c r="J89" s="50"/>
      <c r="K89" s="249">
        <f>IF(K93="","",SUM(L91:L92))</f>
        <v>8</v>
      </c>
      <c r="L89" s="250"/>
      <c r="M89" s="49"/>
      <c r="N89" s="49"/>
      <c r="O89" s="58" t="s">
        <v>159</v>
      </c>
      <c r="P89" s="59"/>
      <c r="Q89" s="60" t="s">
        <v>162</v>
      </c>
      <c r="R89" s="59"/>
      <c r="S89" s="246"/>
      <c r="T89" s="85"/>
      <c r="U89" s="86"/>
      <c r="Z89" s="92"/>
      <c r="AA89" s="93"/>
    </row>
    <row r="90" spans="1:27" ht="28.15" customHeight="1" thickBot="1">
      <c r="A90" s="258"/>
      <c r="B90" s="245"/>
      <c r="C90" s="251">
        <f>IF(C88="","",C88-C89)</f>
        <v>10</v>
      </c>
      <c r="D90" s="252"/>
      <c r="E90" s="61"/>
      <c r="F90" s="61"/>
      <c r="G90" s="253">
        <f>IF(G88="","",G88-G89)</f>
        <v>8</v>
      </c>
      <c r="H90" s="254"/>
      <c r="I90" s="61"/>
      <c r="J90" s="62"/>
      <c r="K90" s="255">
        <f>IF(K88="","",(K88-K89))</f>
        <v>-3</v>
      </c>
      <c r="L90" s="252"/>
      <c r="M90" s="61"/>
      <c r="N90" s="61"/>
      <c r="O90" s="63"/>
      <c r="P90" s="64">
        <f>P86+P88</f>
        <v>13</v>
      </c>
      <c r="Q90" s="65"/>
      <c r="R90" s="64">
        <f>R86-R88</f>
        <v>15</v>
      </c>
      <c r="S90" s="247"/>
      <c r="T90" s="85">
        <f>P90*1000000+R90*100+U90</f>
        <v>13001500</v>
      </c>
      <c r="U90" s="39"/>
      <c r="V90" s="87">
        <f>S86</f>
        <v>9</v>
      </c>
      <c r="W90" s="87" t="str">
        <f>A86</f>
        <v>ＪＯＫＥＲ</v>
      </c>
      <c r="Z90" s="92"/>
      <c r="AA90" s="93"/>
    </row>
    <row r="91" spans="1:27" ht="28.15" customHeight="1">
      <c r="A91" s="256" t="s">
        <v>136</v>
      </c>
      <c r="B91" s="243">
        <v>9</v>
      </c>
      <c r="C91" s="66"/>
      <c r="D91" s="50"/>
      <c r="E91" s="67" t="str">
        <f>IF(F91="","",IF(F91&gt;F101,"○",IF(F91&lt;F101,"×","△")))</f>
        <v>○</v>
      </c>
      <c r="F91" s="33">
        <v>9</v>
      </c>
      <c r="G91" s="66"/>
      <c r="H91" s="50"/>
      <c r="I91" s="44" t="str">
        <f>IF(J91="","",IF(J91&gt;J96,"○",IF(J91&lt;J96,"×","△")))</f>
        <v>×</v>
      </c>
      <c r="J91" s="36">
        <v>5</v>
      </c>
      <c r="K91" s="68" t="str">
        <f>IF(L91="","",IF(L91&gt;L86,"○",IF(L91&lt;L86,"×","△")))</f>
        <v>△</v>
      </c>
      <c r="L91" s="38">
        <v>4</v>
      </c>
      <c r="M91" s="41"/>
      <c r="N91" s="42"/>
      <c r="O91" s="69" t="s">
        <v>158</v>
      </c>
      <c r="P91" s="70">
        <f>COUNTIF(C91:N92,"○")*3</f>
        <v>12</v>
      </c>
      <c r="Q91" s="71" t="s">
        <v>160</v>
      </c>
      <c r="R91" s="70">
        <f>SUM(C93:N93)</f>
        <v>33</v>
      </c>
      <c r="S91" s="246">
        <f>IF(T95=0,"",RANK(T95,$T$6:$T$168,0))</f>
        <v>11</v>
      </c>
      <c r="T91" s="85"/>
      <c r="U91" s="86"/>
      <c r="Z91" s="92"/>
      <c r="AA91" s="93"/>
    </row>
    <row r="92" spans="1:27" ht="28.15" customHeight="1">
      <c r="A92" s="257"/>
      <c r="B92" s="244"/>
      <c r="C92" s="72"/>
      <c r="D92" s="50"/>
      <c r="E92" s="73" t="str">
        <f>IF(F92="","",IF(F92&gt;F102,"○",IF(F92&lt;F102,"×","△")))</f>
        <v>○</v>
      </c>
      <c r="F92" s="34">
        <v>4</v>
      </c>
      <c r="G92" s="72"/>
      <c r="H92" s="50"/>
      <c r="I92" s="51" t="str">
        <f>IF(J92="","",IF(J92&gt;J97,"○",IF(J92&lt;J97,"×","△")))</f>
        <v>○</v>
      </c>
      <c r="J92" s="37">
        <v>7</v>
      </c>
      <c r="K92" s="51" t="str">
        <f>IF(L92="","",IF(L92&gt;L87,"○",IF(L92&lt;L87,"×","△")))</f>
        <v>○</v>
      </c>
      <c r="L92" s="37">
        <v>4</v>
      </c>
      <c r="M92" s="49"/>
      <c r="N92" s="49"/>
      <c r="O92" s="52"/>
      <c r="P92" s="53"/>
      <c r="Q92" s="54"/>
      <c r="R92" s="53"/>
      <c r="S92" s="246"/>
      <c r="T92" s="85"/>
      <c r="U92" s="86"/>
      <c r="Z92" s="92"/>
      <c r="AA92" s="93"/>
    </row>
    <row r="93" spans="1:27" ht="28.15" customHeight="1" thickBot="1">
      <c r="A93" s="257"/>
      <c r="B93" s="244"/>
      <c r="C93" s="72"/>
      <c r="D93" s="50"/>
      <c r="E93" s="265">
        <f>IF(F91="","",SUM(F91,F92))</f>
        <v>13</v>
      </c>
      <c r="F93" s="265"/>
      <c r="G93" s="72"/>
      <c r="H93" s="50"/>
      <c r="I93" s="249">
        <f>IF(J91="","",SUM(J91,J92))</f>
        <v>12</v>
      </c>
      <c r="J93" s="250"/>
      <c r="K93" s="249">
        <f>IF(L91="","",SUM(L91,L92))</f>
        <v>8</v>
      </c>
      <c r="L93" s="250"/>
      <c r="M93" s="49"/>
      <c r="N93" s="49"/>
      <c r="O93" s="55" t="s">
        <v>117</v>
      </c>
      <c r="P93" s="56">
        <f>COUNTIF(C91:N92,"△")</f>
        <v>1</v>
      </c>
      <c r="Q93" s="57" t="s">
        <v>161</v>
      </c>
      <c r="R93" s="56">
        <f>SUM(C94:N94)</f>
        <v>23</v>
      </c>
      <c r="S93" s="246"/>
      <c r="T93" s="85"/>
      <c r="U93" s="86"/>
      <c r="Z93" s="92"/>
      <c r="AA93" s="93"/>
    </row>
    <row r="94" spans="1:27" ht="28.15" customHeight="1" thickTop="1" thickBot="1">
      <c r="A94" s="257"/>
      <c r="B94" s="244"/>
      <c r="C94" s="72"/>
      <c r="D94" s="50"/>
      <c r="E94" s="265">
        <f>IF(E103="","",SUM(F101:F102))</f>
        <v>9</v>
      </c>
      <c r="F94" s="265"/>
      <c r="G94" s="72"/>
      <c r="H94" s="50"/>
      <c r="I94" s="249">
        <f>IF(I98="","",SUM(J96:J97))</f>
        <v>9</v>
      </c>
      <c r="J94" s="250"/>
      <c r="K94" s="249">
        <f>IF(K88="","",SUM(L86:L87))</f>
        <v>5</v>
      </c>
      <c r="L94" s="250"/>
      <c r="M94" s="49"/>
      <c r="N94" s="49"/>
      <c r="O94" s="58" t="s">
        <v>159</v>
      </c>
      <c r="P94" s="59"/>
      <c r="Q94" s="60" t="s">
        <v>162</v>
      </c>
      <c r="R94" s="59"/>
      <c r="S94" s="246"/>
      <c r="T94" s="85"/>
      <c r="U94" s="86"/>
      <c r="Z94" s="92"/>
      <c r="AA94" s="93"/>
    </row>
    <row r="95" spans="1:27" ht="28.15" customHeight="1" thickBot="1">
      <c r="A95" s="258"/>
      <c r="B95" s="245"/>
      <c r="C95" s="72"/>
      <c r="D95" s="50"/>
      <c r="E95" s="255">
        <f>IF(E93="","",E93-E94)</f>
        <v>4</v>
      </c>
      <c r="F95" s="255"/>
      <c r="G95" s="72"/>
      <c r="H95" s="50"/>
      <c r="I95" s="255">
        <f>IF(I93="","",(I93-I94))</f>
        <v>3</v>
      </c>
      <c r="J95" s="252"/>
      <c r="K95" s="266">
        <f>IF(K93="","",K93-K94)</f>
        <v>3</v>
      </c>
      <c r="L95" s="267"/>
      <c r="M95" s="61"/>
      <c r="N95" s="61"/>
      <c r="O95" s="52"/>
      <c r="P95" s="74">
        <f>P91+P93</f>
        <v>13</v>
      </c>
      <c r="Q95" s="54"/>
      <c r="R95" s="74">
        <f>R91-R93</f>
        <v>10</v>
      </c>
      <c r="S95" s="246"/>
      <c r="T95" s="85">
        <f>P95*1000000+R95*100+U95</f>
        <v>13001000</v>
      </c>
      <c r="U95" s="39"/>
      <c r="V95" s="87">
        <f>S91</f>
        <v>11</v>
      </c>
      <c r="W95" s="87" t="str">
        <f>A91</f>
        <v>ＡＦＢ</v>
      </c>
      <c r="Z95" s="92"/>
      <c r="AA95" s="93"/>
    </row>
    <row r="96" spans="1:27" ht="28.15" customHeight="1">
      <c r="A96" s="270" t="s">
        <v>137</v>
      </c>
      <c r="B96" s="243">
        <v>9</v>
      </c>
      <c r="C96" s="40" t="str">
        <f>IF(D96="","",IF(D96&gt;D86,"○",IF(D96&lt;D86,"×","△")))</f>
        <v>×</v>
      </c>
      <c r="D96" s="36">
        <v>3</v>
      </c>
      <c r="E96" s="41"/>
      <c r="F96" s="42"/>
      <c r="G96" s="75"/>
      <c r="H96" s="43"/>
      <c r="I96" s="44" t="str">
        <f>IF(J96="","",IF(J96&gt;J91,"○",IF(J96&lt;J91,"×","△")))</f>
        <v>○</v>
      </c>
      <c r="J96" s="36">
        <v>6</v>
      </c>
      <c r="K96" s="41"/>
      <c r="L96" s="43"/>
      <c r="M96" s="44" t="str">
        <f>IF(N96="","",IF(N96&gt;N101,"○",IF(N96&lt;N101,"×","△")))</f>
        <v>○</v>
      </c>
      <c r="N96" s="33">
        <v>10</v>
      </c>
      <c r="O96" s="45" t="s">
        <v>158</v>
      </c>
      <c r="P96" s="46">
        <f>COUNTIF(C96:N97,"○")*3</f>
        <v>6</v>
      </c>
      <c r="Q96" s="47" t="s">
        <v>160</v>
      </c>
      <c r="R96" s="46">
        <f>SUM(C98:N98)</f>
        <v>36</v>
      </c>
      <c r="S96" s="248">
        <f>IF(T100=0,"",RANK(T100,$T$6:$T$168,0))</f>
        <v>21</v>
      </c>
      <c r="T96" s="85"/>
      <c r="U96" s="86"/>
      <c r="Z96" s="92"/>
      <c r="AA96" s="93"/>
    </row>
    <row r="97" spans="1:27" ht="28.15" customHeight="1">
      <c r="A97" s="257"/>
      <c r="B97" s="244"/>
      <c r="C97" s="48" t="str">
        <f>IF(D97="","",IF(D97&gt;D87,"○",IF(D97&lt;D87,"×","△")))</f>
        <v>×</v>
      </c>
      <c r="D97" s="37">
        <v>7</v>
      </c>
      <c r="E97" s="49"/>
      <c r="F97" s="49"/>
      <c r="G97" s="72"/>
      <c r="H97" s="50"/>
      <c r="I97" s="51" t="str">
        <f>IF(J97="","",IF(J97&gt;J92,"○",IF(J97&lt;J92,"×","△")))</f>
        <v>×</v>
      </c>
      <c r="J97" s="37">
        <v>3</v>
      </c>
      <c r="K97" s="49"/>
      <c r="L97" s="50"/>
      <c r="M97" s="51" t="str">
        <f>IF(N97="","",IF(N97&gt;N102,"○",IF(N97&lt;N102,"×","△")))</f>
        <v>×</v>
      </c>
      <c r="N97" s="34">
        <v>7</v>
      </c>
      <c r="O97" s="52"/>
      <c r="P97" s="53"/>
      <c r="Q97" s="54"/>
      <c r="R97" s="53"/>
      <c r="S97" s="246"/>
      <c r="T97" s="85"/>
      <c r="U97" s="86"/>
      <c r="Z97" s="92"/>
      <c r="AA97" s="93"/>
    </row>
    <row r="98" spans="1:27" ht="28.15" customHeight="1" thickBot="1">
      <c r="A98" s="257"/>
      <c r="B98" s="244"/>
      <c r="C98" s="263">
        <f>IF(D96="","",SUM(D96,D97))</f>
        <v>10</v>
      </c>
      <c r="D98" s="264"/>
      <c r="E98" s="49"/>
      <c r="F98" s="49"/>
      <c r="G98" s="72"/>
      <c r="H98" s="50"/>
      <c r="I98" s="249">
        <f>IF(J96="","",SUM(J96,J97))</f>
        <v>9</v>
      </c>
      <c r="J98" s="250"/>
      <c r="K98" s="49"/>
      <c r="L98" s="50"/>
      <c r="M98" s="249">
        <f>IF(N96="","",SUM(N96,N97))</f>
        <v>17</v>
      </c>
      <c r="N98" s="249"/>
      <c r="O98" s="55" t="s">
        <v>117</v>
      </c>
      <c r="P98" s="56">
        <f>COUNTIF(C96:N97,"△")</f>
        <v>0</v>
      </c>
      <c r="Q98" s="57" t="s">
        <v>161</v>
      </c>
      <c r="R98" s="56">
        <f>SUM(C99:N99)</f>
        <v>45</v>
      </c>
      <c r="S98" s="246"/>
      <c r="T98" s="85"/>
      <c r="U98" s="86"/>
      <c r="Z98" s="92"/>
      <c r="AA98" s="93"/>
    </row>
    <row r="99" spans="1:27" ht="28.15" customHeight="1" thickTop="1" thickBot="1">
      <c r="A99" s="257"/>
      <c r="B99" s="244"/>
      <c r="C99" s="263">
        <f>IF(C88="","",SUM(D86:D87))</f>
        <v>20</v>
      </c>
      <c r="D99" s="264"/>
      <c r="E99" s="49"/>
      <c r="F99" s="49"/>
      <c r="G99" s="72"/>
      <c r="H99" s="50"/>
      <c r="I99" s="249">
        <f>IF(I93="","",SUM(J91:J92))</f>
        <v>12</v>
      </c>
      <c r="J99" s="250"/>
      <c r="K99" s="49"/>
      <c r="L99" s="50"/>
      <c r="M99" s="249">
        <f>IF(M103="","",SUM(N101:N102))</f>
        <v>13</v>
      </c>
      <c r="N99" s="249"/>
      <c r="O99" s="58" t="s">
        <v>159</v>
      </c>
      <c r="P99" s="59"/>
      <c r="Q99" s="60" t="s">
        <v>162</v>
      </c>
      <c r="R99" s="59"/>
      <c r="S99" s="246"/>
      <c r="T99" s="85"/>
      <c r="U99" s="86"/>
      <c r="Z99" s="92"/>
      <c r="AA99" s="93"/>
    </row>
    <row r="100" spans="1:27" ht="28.15" customHeight="1" thickBot="1">
      <c r="A100" s="258"/>
      <c r="B100" s="245"/>
      <c r="C100" s="253">
        <f>IF(C98="","",C98-C99)</f>
        <v>-10</v>
      </c>
      <c r="D100" s="254"/>
      <c r="E100" s="61"/>
      <c r="F100" s="61"/>
      <c r="G100" s="76"/>
      <c r="H100" s="62"/>
      <c r="I100" s="255">
        <f>IF(I98="","",I98-I99)</f>
        <v>-3</v>
      </c>
      <c r="J100" s="252"/>
      <c r="K100" s="61"/>
      <c r="L100" s="62"/>
      <c r="M100" s="255">
        <f>IF(M98="","",(M98-M99))</f>
        <v>4</v>
      </c>
      <c r="N100" s="255"/>
      <c r="O100" s="63"/>
      <c r="P100" s="64">
        <f>P96+P98</f>
        <v>6</v>
      </c>
      <c r="Q100" s="65"/>
      <c r="R100" s="64">
        <f>R96-R98</f>
        <v>-9</v>
      </c>
      <c r="S100" s="247"/>
      <c r="T100" s="85">
        <f>P100*1000000+R100*100+U100</f>
        <v>5999100</v>
      </c>
      <c r="U100" s="39"/>
      <c r="V100" s="87">
        <f>S96</f>
        <v>21</v>
      </c>
      <c r="W100" s="87" t="str">
        <f>A96</f>
        <v>星が丘FBC壱</v>
      </c>
      <c r="Z100" s="92"/>
      <c r="AA100" s="93"/>
    </row>
    <row r="101" spans="1:27" ht="28.15" customHeight="1">
      <c r="A101" s="270" t="s">
        <v>138</v>
      </c>
      <c r="B101" s="243">
        <v>9</v>
      </c>
      <c r="C101" s="75"/>
      <c r="D101" s="43"/>
      <c r="E101" s="67" t="str">
        <f>IF(F101="","",IF(F101&gt;F91,"○",IF(F101&lt;F91,"×","△")))</f>
        <v>×</v>
      </c>
      <c r="F101" s="33">
        <v>7</v>
      </c>
      <c r="G101" s="77" t="str">
        <f>IF(H101="","",IF(H101&gt;H86,"○",IF(H101&lt;H86,"×","△")))</f>
        <v>×</v>
      </c>
      <c r="H101" s="38">
        <v>3</v>
      </c>
      <c r="I101" s="41"/>
      <c r="J101" s="43"/>
      <c r="K101" s="41"/>
      <c r="L101" s="43"/>
      <c r="M101" s="68" t="str">
        <f>IF(N101="","",IF(N101&gt;N96,"○",IF(N101&lt;N96,"×","△")))</f>
        <v>×</v>
      </c>
      <c r="N101" s="35">
        <v>4</v>
      </c>
      <c r="O101" s="69" t="s">
        <v>158</v>
      </c>
      <c r="P101" s="70">
        <f>COUNTIF(C101:N102,"○")*3</f>
        <v>3</v>
      </c>
      <c r="Q101" s="71" t="s">
        <v>160</v>
      </c>
      <c r="R101" s="70">
        <f>SUM(C103:N103)</f>
        <v>27</v>
      </c>
      <c r="S101" s="246">
        <f>IF(T105=0,"",RANK(T105,$T$6:$T$168,0))</f>
        <v>26</v>
      </c>
      <c r="T101" s="85"/>
      <c r="U101" s="86"/>
      <c r="Z101" s="92"/>
      <c r="AA101" s="93"/>
    </row>
    <row r="102" spans="1:27" ht="28.15" customHeight="1">
      <c r="A102" s="257"/>
      <c r="B102" s="244"/>
      <c r="C102" s="72"/>
      <c r="D102" s="50"/>
      <c r="E102" s="73" t="str">
        <f>IF(F102="","",IF(F102&gt;F92,"○",IF(F102&lt;F92,"×","△")))</f>
        <v>×</v>
      </c>
      <c r="F102" s="34">
        <v>2</v>
      </c>
      <c r="G102" s="48" t="str">
        <f>IF(H102="","",IF(H102&gt;H87,"○",IF(H102&lt;H87,"×","△")))</f>
        <v>×</v>
      </c>
      <c r="H102" s="37">
        <v>2</v>
      </c>
      <c r="I102" s="49"/>
      <c r="J102" s="50"/>
      <c r="K102" s="49"/>
      <c r="L102" s="50"/>
      <c r="M102" s="51" t="str">
        <f>IF(N102="","",IF(N102&gt;N97,"○",IF(N102&lt;N97,"×","△")))</f>
        <v>○</v>
      </c>
      <c r="N102" s="34">
        <v>9</v>
      </c>
      <c r="O102" s="52"/>
      <c r="P102" s="53"/>
      <c r="Q102" s="54"/>
      <c r="R102" s="53"/>
      <c r="S102" s="246"/>
      <c r="T102" s="85"/>
      <c r="U102" s="86"/>
      <c r="Z102" s="92"/>
      <c r="AA102" s="93"/>
    </row>
    <row r="103" spans="1:27" ht="28.15" customHeight="1" thickBot="1">
      <c r="A103" s="257"/>
      <c r="B103" s="244"/>
      <c r="C103" s="72"/>
      <c r="D103" s="50"/>
      <c r="E103" s="265">
        <f>IF(F101="","",SUM(F101,F102))</f>
        <v>9</v>
      </c>
      <c r="F103" s="265"/>
      <c r="G103" s="263">
        <f>IF(H101="","",SUM(H101,H102))</f>
        <v>5</v>
      </c>
      <c r="H103" s="264"/>
      <c r="I103" s="49"/>
      <c r="J103" s="50"/>
      <c r="K103" s="49"/>
      <c r="L103" s="50"/>
      <c r="M103" s="249">
        <f>IF(N101="","",SUM(N101,N102))</f>
        <v>13</v>
      </c>
      <c r="N103" s="249"/>
      <c r="O103" s="55" t="s">
        <v>117</v>
      </c>
      <c r="P103" s="56">
        <f>COUNTIF(C101:N102,"△")</f>
        <v>0</v>
      </c>
      <c r="Q103" s="57" t="s">
        <v>161</v>
      </c>
      <c r="R103" s="56">
        <f>SUM(C104:N104)</f>
        <v>43</v>
      </c>
      <c r="S103" s="246"/>
      <c r="T103" s="85"/>
      <c r="U103" s="86"/>
      <c r="Z103" s="92"/>
      <c r="AA103" s="93"/>
    </row>
    <row r="104" spans="1:27" ht="28.15" customHeight="1" thickTop="1" thickBot="1">
      <c r="A104" s="257"/>
      <c r="B104" s="244"/>
      <c r="C104" s="72"/>
      <c r="D104" s="50"/>
      <c r="E104" s="265">
        <f>IF(E93="","",SUM(F91:F92))</f>
        <v>13</v>
      </c>
      <c r="F104" s="265"/>
      <c r="G104" s="263">
        <f>IF(G88="","",SUM(H86:H87))</f>
        <v>13</v>
      </c>
      <c r="H104" s="264"/>
      <c r="I104" s="49"/>
      <c r="J104" s="50"/>
      <c r="K104" s="49"/>
      <c r="L104" s="50"/>
      <c r="M104" s="249">
        <f>IF(M98="","",SUM(N96:N97))</f>
        <v>17</v>
      </c>
      <c r="N104" s="249"/>
      <c r="O104" s="58" t="s">
        <v>159</v>
      </c>
      <c r="P104" s="59"/>
      <c r="Q104" s="60" t="s">
        <v>162</v>
      </c>
      <c r="R104" s="59"/>
      <c r="S104" s="246"/>
      <c r="T104" s="85"/>
      <c r="U104" s="86"/>
      <c r="Z104" s="92"/>
      <c r="AA104" s="93"/>
    </row>
    <row r="105" spans="1:27" ht="28.15" customHeight="1" thickBot="1">
      <c r="A105" s="258"/>
      <c r="B105" s="245"/>
      <c r="C105" s="76"/>
      <c r="D105" s="62"/>
      <c r="E105" s="271">
        <f>IF(E103="","",E103-E104)</f>
        <v>-4</v>
      </c>
      <c r="F105" s="271"/>
      <c r="G105" s="253">
        <f>IF(G103="","",G103-G104)</f>
        <v>-8</v>
      </c>
      <c r="H105" s="254"/>
      <c r="I105" s="61"/>
      <c r="J105" s="62"/>
      <c r="K105" s="61"/>
      <c r="L105" s="62"/>
      <c r="M105" s="255">
        <f>IF(M103="","",M103-M104)</f>
        <v>-4</v>
      </c>
      <c r="N105" s="255"/>
      <c r="O105" s="63"/>
      <c r="P105" s="64">
        <f>P101+P103</f>
        <v>3</v>
      </c>
      <c r="Q105" s="65"/>
      <c r="R105" s="64">
        <f>R101-R103</f>
        <v>-16</v>
      </c>
      <c r="S105" s="247"/>
      <c r="T105" s="85">
        <f>P105*1000000+R105*100+U105</f>
        <v>2998400</v>
      </c>
      <c r="U105" s="39"/>
      <c r="V105" s="87">
        <f>S101</f>
        <v>26</v>
      </c>
      <c r="W105" s="87" t="str">
        <f>A101</f>
        <v>KOGIホワイト</v>
      </c>
      <c r="Z105" s="92"/>
      <c r="AA105" s="93"/>
    </row>
    <row r="106" spans="1:27" ht="28.15" customHeight="1" thickBot="1">
      <c r="A106" s="78"/>
      <c r="B106" s="79"/>
      <c r="C106" s="273"/>
      <c r="D106" s="273"/>
      <c r="E106" s="273"/>
      <c r="F106" s="274"/>
      <c r="G106" s="273"/>
      <c r="H106" s="273"/>
      <c r="I106" s="273"/>
      <c r="J106" s="273"/>
      <c r="K106" s="275"/>
      <c r="L106" s="273"/>
      <c r="M106" s="273"/>
      <c r="N106" s="273"/>
      <c r="O106" s="276"/>
      <c r="P106" s="277"/>
      <c r="Q106" s="272"/>
      <c r="R106" s="272"/>
      <c r="S106" s="80"/>
      <c r="T106" s="85"/>
      <c r="U106" s="86"/>
      <c r="Z106" s="92"/>
      <c r="AA106" s="93"/>
    </row>
    <row r="107" spans="1:27" ht="28.15" customHeight="1">
      <c r="A107" s="270" t="s">
        <v>139</v>
      </c>
      <c r="B107" s="243">
        <v>10</v>
      </c>
      <c r="C107" s="40" t="str">
        <f>IF(D107="","",IF(D107&gt;D117,"○",IF(D107&lt;D117,"×","△")))</f>
        <v>○</v>
      </c>
      <c r="D107" s="36">
        <v>8</v>
      </c>
      <c r="E107" s="41"/>
      <c r="F107" s="42"/>
      <c r="G107" s="40" t="str">
        <f>IF(H107="","",IF(H107&gt;H122,"○",IF(H107&lt;H122,"×","△")))</f>
        <v>○</v>
      </c>
      <c r="H107" s="36">
        <v>8</v>
      </c>
      <c r="I107" s="41"/>
      <c r="J107" s="43"/>
      <c r="K107" s="44" t="str">
        <f>IF(L107="","",IF(L107&gt;L112,"○",IF(L107&lt;L112,"×","△")))</f>
        <v>×</v>
      </c>
      <c r="L107" s="36">
        <v>1</v>
      </c>
      <c r="M107" s="41"/>
      <c r="N107" s="42"/>
      <c r="O107" s="45" t="s">
        <v>158</v>
      </c>
      <c r="P107" s="46">
        <f>COUNTIF(C107:N108,"○")*3</f>
        <v>12</v>
      </c>
      <c r="Q107" s="47" t="s">
        <v>160</v>
      </c>
      <c r="R107" s="46">
        <f>SUM(C109:N109)</f>
        <v>30</v>
      </c>
      <c r="S107" s="248">
        <f>IF(T111=0,"",RANK(T111,$T$6:$T$168,0))</f>
        <v>14</v>
      </c>
      <c r="T107" s="85"/>
      <c r="U107" s="86"/>
      <c r="Z107" s="92"/>
      <c r="AA107" s="93"/>
    </row>
    <row r="108" spans="1:27" ht="28.15" customHeight="1">
      <c r="A108" s="257"/>
      <c r="B108" s="244"/>
      <c r="C108" s="48" t="str">
        <f>IF(D108="","",IF(D108&gt;D118,"○",IF(D108&lt;D118,"×","△")))</f>
        <v>○</v>
      </c>
      <c r="D108" s="37">
        <v>7</v>
      </c>
      <c r="E108" s="49"/>
      <c r="F108" s="49"/>
      <c r="G108" s="48" t="str">
        <f>IF(H108="","",IF(H108&gt;H123,"○",IF(H108&lt;H123,"×","△")))</f>
        <v>○</v>
      </c>
      <c r="H108" s="37">
        <v>5</v>
      </c>
      <c r="I108" s="49"/>
      <c r="J108" s="50"/>
      <c r="K108" s="51" t="str">
        <f>IF(L108="","",IF(L108&gt;L113,"○",IF(L108&lt;L113,"×","△")))</f>
        <v>×</v>
      </c>
      <c r="L108" s="37">
        <v>1</v>
      </c>
      <c r="M108" s="49"/>
      <c r="N108" s="49"/>
      <c r="O108" s="52"/>
      <c r="P108" s="53"/>
      <c r="Q108" s="54"/>
      <c r="R108" s="53"/>
      <c r="S108" s="246"/>
      <c r="T108" s="85"/>
      <c r="U108" s="86"/>
      <c r="Z108" s="92"/>
      <c r="AA108" s="93"/>
    </row>
    <row r="109" spans="1:27" ht="28.15" customHeight="1" thickBot="1">
      <c r="A109" s="257"/>
      <c r="B109" s="244"/>
      <c r="C109" s="263">
        <f>IF(D107="","",SUM(D107,D108))</f>
        <v>15</v>
      </c>
      <c r="D109" s="264"/>
      <c r="E109" s="49"/>
      <c r="F109" s="49"/>
      <c r="G109" s="263">
        <f>IF(H107="","",SUM(H107,H108))</f>
        <v>13</v>
      </c>
      <c r="H109" s="264"/>
      <c r="I109" s="49"/>
      <c r="J109" s="50"/>
      <c r="K109" s="249">
        <f>IF(L107="","",SUM(L107,L108))</f>
        <v>2</v>
      </c>
      <c r="L109" s="250"/>
      <c r="M109" s="49"/>
      <c r="N109" s="49"/>
      <c r="O109" s="55" t="s">
        <v>117</v>
      </c>
      <c r="P109" s="56">
        <f>COUNTIF(C107:N108,"△")</f>
        <v>0</v>
      </c>
      <c r="Q109" s="57" t="s">
        <v>161</v>
      </c>
      <c r="R109" s="56">
        <f>SUM(C110:N110)</f>
        <v>15</v>
      </c>
      <c r="S109" s="246"/>
      <c r="T109" s="85"/>
      <c r="U109" s="86"/>
      <c r="Z109" s="92"/>
      <c r="AA109" s="93"/>
    </row>
    <row r="110" spans="1:27" ht="28.15" customHeight="1" thickTop="1" thickBot="1">
      <c r="A110" s="257"/>
      <c r="B110" s="244"/>
      <c r="C110" s="263">
        <f>IF(C119="","",SUM(D117:D118))</f>
        <v>3</v>
      </c>
      <c r="D110" s="264"/>
      <c r="E110" s="49"/>
      <c r="F110" s="49"/>
      <c r="G110" s="263">
        <f>IF(G124="","",SUM(H122:H123))</f>
        <v>7</v>
      </c>
      <c r="H110" s="264"/>
      <c r="I110" s="49"/>
      <c r="J110" s="50"/>
      <c r="K110" s="249">
        <f>IF(K114="","",SUM(L112:L113))</f>
        <v>5</v>
      </c>
      <c r="L110" s="250"/>
      <c r="M110" s="49"/>
      <c r="N110" s="49"/>
      <c r="O110" s="58" t="s">
        <v>159</v>
      </c>
      <c r="P110" s="59"/>
      <c r="Q110" s="60" t="s">
        <v>162</v>
      </c>
      <c r="R110" s="59"/>
      <c r="S110" s="246"/>
      <c r="T110" s="85"/>
      <c r="U110" s="86"/>
      <c r="Z110" s="92"/>
      <c r="AA110" s="93"/>
    </row>
    <row r="111" spans="1:27" ht="28.15" customHeight="1" thickBot="1">
      <c r="A111" s="258"/>
      <c r="B111" s="245"/>
      <c r="C111" s="251">
        <f>IF(C109="","",C109-C110)</f>
        <v>12</v>
      </c>
      <c r="D111" s="252"/>
      <c r="E111" s="61"/>
      <c r="F111" s="61"/>
      <c r="G111" s="253">
        <f>IF(G109="","",G109-G110)</f>
        <v>6</v>
      </c>
      <c r="H111" s="254"/>
      <c r="I111" s="61"/>
      <c r="J111" s="62"/>
      <c r="K111" s="255">
        <f>IF(K109="","",(K109-K110))</f>
        <v>-3</v>
      </c>
      <c r="L111" s="252"/>
      <c r="M111" s="61"/>
      <c r="N111" s="61"/>
      <c r="O111" s="63"/>
      <c r="P111" s="64">
        <f>P107+P109</f>
        <v>12</v>
      </c>
      <c r="Q111" s="65"/>
      <c r="R111" s="64">
        <f>R107-R109</f>
        <v>15</v>
      </c>
      <c r="S111" s="247"/>
      <c r="T111" s="85">
        <f>P111*1000000+R111*100+U111</f>
        <v>12001500</v>
      </c>
      <c r="U111" s="39"/>
      <c r="V111" s="87">
        <f>S107</f>
        <v>14</v>
      </c>
      <c r="W111" s="87" t="str">
        <f>A107</f>
        <v>THREE★STARS Ａ</v>
      </c>
      <c r="Z111" s="92"/>
      <c r="AA111" s="93"/>
    </row>
    <row r="112" spans="1:27" ht="28.15" customHeight="1">
      <c r="A112" s="256" t="s">
        <v>140</v>
      </c>
      <c r="B112" s="243">
        <v>10</v>
      </c>
      <c r="C112" s="66"/>
      <c r="D112" s="50"/>
      <c r="E112" s="67" t="str">
        <f>IF(F112="","",IF(F112&gt;F122,"○",IF(F112&lt;F122,"×","△")))</f>
        <v>○</v>
      </c>
      <c r="F112" s="33">
        <v>14</v>
      </c>
      <c r="G112" s="66"/>
      <c r="H112" s="50"/>
      <c r="I112" s="44" t="str">
        <f>IF(J112="","",IF(J112&gt;J117,"○",IF(J112&lt;J117,"×","△")))</f>
        <v>○</v>
      </c>
      <c r="J112" s="36">
        <v>7</v>
      </c>
      <c r="K112" s="68" t="str">
        <f>IF(L112="","",IF(L112&gt;L107,"○",IF(L112&lt;L107,"×","△")))</f>
        <v>○</v>
      </c>
      <c r="L112" s="38">
        <v>3</v>
      </c>
      <c r="M112" s="41"/>
      <c r="N112" s="42"/>
      <c r="O112" s="69" t="s">
        <v>158</v>
      </c>
      <c r="P112" s="70">
        <f>COUNTIF(C112:N113,"○")*3</f>
        <v>18</v>
      </c>
      <c r="Q112" s="71" t="s">
        <v>160</v>
      </c>
      <c r="R112" s="70">
        <f>SUM(C114:N114)</f>
        <v>40</v>
      </c>
      <c r="S112" s="246">
        <f>IF(T116=0,"",RANK(T116,$T$6:$T$168,0))</f>
        <v>1</v>
      </c>
      <c r="T112" s="85"/>
      <c r="U112" s="86"/>
      <c r="Z112" s="92"/>
      <c r="AA112" s="93"/>
    </row>
    <row r="113" spans="1:27" ht="28.15" customHeight="1">
      <c r="A113" s="257"/>
      <c r="B113" s="244"/>
      <c r="C113" s="72"/>
      <c r="D113" s="50"/>
      <c r="E113" s="73" t="str">
        <f>IF(F113="","",IF(F113&gt;F123,"○",IF(F113&lt;F123,"×","△")))</f>
        <v>○</v>
      </c>
      <c r="F113" s="34">
        <v>9</v>
      </c>
      <c r="G113" s="72"/>
      <c r="H113" s="50"/>
      <c r="I113" s="51" t="str">
        <f>IF(J113="","",IF(J113&gt;J118,"○",IF(J113&lt;J118,"×","△")))</f>
        <v>○</v>
      </c>
      <c r="J113" s="37">
        <v>5</v>
      </c>
      <c r="K113" s="51" t="str">
        <f>IF(L113="","",IF(L113&gt;L108,"○",IF(L113&lt;L108,"×","△")))</f>
        <v>○</v>
      </c>
      <c r="L113" s="37">
        <v>2</v>
      </c>
      <c r="M113" s="49"/>
      <c r="N113" s="49"/>
      <c r="O113" s="52"/>
      <c r="P113" s="53"/>
      <c r="Q113" s="54"/>
      <c r="R113" s="53"/>
      <c r="S113" s="246"/>
      <c r="T113" s="85"/>
      <c r="U113" s="86"/>
      <c r="Z113" s="92"/>
      <c r="AA113" s="93"/>
    </row>
    <row r="114" spans="1:27" ht="28.15" customHeight="1" thickBot="1">
      <c r="A114" s="257"/>
      <c r="B114" s="244"/>
      <c r="C114" s="72"/>
      <c r="D114" s="50"/>
      <c r="E114" s="265">
        <f>IF(F112="","",SUM(F112,F113))</f>
        <v>23</v>
      </c>
      <c r="F114" s="265"/>
      <c r="G114" s="72"/>
      <c r="H114" s="50"/>
      <c r="I114" s="249">
        <f>IF(J112="","",SUM(J112,J113))</f>
        <v>12</v>
      </c>
      <c r="J114" s="250"/>
      <c r="K114" s="249">
        <f>IF(L112="","",SUM(L112,L113))</f>
        <v>5</v>
      </c>
      <c r="L114" s="250"/>
      <c r="M114" s="49"/>
      <c r="N114" s="49"/>
      <c r="O114" s="55" t="s">
        <v>117</v>
      </c>
      <c r="P114" s="56">
        <f>COUNTIF(C112:N113,"△")</f>
        <v>0</v>
      </c>
      <c r="Q114" s="57" t="s">
        <v>161</v>
      </c>
      <c r="R114" s="56">
        <f>SUM(C115:N115)</f>
        <v>12</v>
      </c>
      <c r="S114" s="246"/>
      <c r="T114" s="85"/>
      <c r="U114" s="86"/>
      <c r="Z114" s="92"/>
      <c r="AA114" s="93"/>
    </row>
    <row r="115" spans="1:27" ht="28.15" customHeight="1" thickTop="1" thickBot="1">
      <c r="A115" s="257"/>
      <c r="B115" s="244"/>
      <c r="C115" s="72"/>
      <c r="D115" s="50"/>
      <c r="E115" s="265">
        <f>IF(E124="","",SUM(F122:F123))</f>
        <v>6</v>
      </c>
      <c r="F115" s="265"/>
      <c r="G115" s="72"/>
      <c r="H115" s="50"/>
      <c r="I115" s="249">
        <f>IF(I119="","",SUM(J117:J118))</f>
        <v>4</v>
      </c>
      <c r="J115" s="250"/>
      <c r="K115" s="249">
        <f>IF(K109="","",SUM(L107:L108))</f>
        <v>2</v>
      </c>
      <c r="L115" s="250"/>
      <c r="M115" s="49"/>
      <c r="N115" s="49"/>
      <c r="O115" s="58" t="s">
        <v>159</v>
      </c>
      <c r="P115" s="59"/>
      <c r="Q115" s="60" t="s">
        <v>162</v>
      </c>
      <c r="R115" s="59"/>
      <c r="S115" s="246"/>
      <c r="T115" s="85"/>
      <c r="U115" s="86"/>
      <c r="Z115" s="92"/>
      <c r="AA115" s="93"/>
    </row>
    <row r="116" spans="1:27" ht="28.15" customHeight="1" thickBot="1">
      <c r="A116" s="258"/>
      <c r="B116" s="245"/>
      <c r="C116" s="72"/>
      <c r="D116" s="50"/>
      <c r="E116" s="255">
        <f>IF(E114="","",E114-E115)</f>
        <v>17</v>
      </c>
      <c r="F116" s="255"/>
      <c r="G116" s="72"/>
      <c r="H116" s="50"/>
      <c r="I116" s="255">
        <f>IF(I114="","",(I114-I115))</f>
        <v>8</v>
      </c>
      <c r="J116" s="252"/>
      <c r="K116" s="266">
        <f>IF(K114="","",K114-K115)</f>
        <v>3</v>
      </c>
      <c r="L116" s="267"/>
      <c r="M116" s="61"/>
      <c r="N116" s="61"/>
      <c r="O116" s="52"/>
      <c r="P116" s="74">
        <f>P112+P114</f>
        <v>18</v>
      </c>
      <c r="Q116" s="54"/>
      <c r="R116" s="74">
        <f>R112-R114</f>
        <v>28</v>
      </c>
      <c r="S116" s="246"/>
      <c r="T116" s="85">
        <f>P116*1000000+R116*100+U116</f>
        <v>18002800</v>
      </c>
      <c r="U116" s="39"/>
      <c r="V116" s="87">
        <f>S112</f>
        <v>1</v>
      </c>
      <c r="W116" s="87" t="str">
        <f>A112</f>
        <v>KOGI 20</v>
      </c>
      <c r="Z116" s="92"/>
      <c r="AA116" s="93"/>
    </row>
    <row r="117" spans="1:27" ht="28.15" customHeight="1">
      <c r="A117" s="256" t="s">
        <v>141</v>
      </c>
      <c r="B117" s="243">
        <v>10</v>
      </c>
      <c r="C117" s="40" t="str">
        <f>IF(D117="","",IF(D117&gt;D107,"○",IF(D117&lt;D107,"×","△")))</f>
        <v>×</v>
      </c>
      <c r="D117" s="36">
        <v>3</v>
      </c>
      <c r="E117" s="41"/>
      <c r="F117" s="42"/>
      <c r="G117" s="75"/>
      <c r="H117" s="43"/>
      <c r="I117" s="44" t="str">
        <f>IF(J117="","",IF(J117&gt;J112,"○",IF(J117&lt;J112,"×","△")))</f>
        <v>×</v>
      </c>
      <c r="J117" s="36">
        <v>1</v>
      </c>
      <c r="K117" s="41"/>
      <c r="L117" s="43"/>
      <c r="M117" s="44" t="str">
        <f>IF(N117="","",IF(N117&gt;N122,"○",IF(N117&lt;N122,"×","△")))</f>
        <v>×</v>
      </c>
      <c r="N117" s="33">
        <v>8</v>
      </c>
      <c r="O117" s="45" t="s">
        <v>158</v>
      </c>
      <c r="P117" s="46">
        <f>COUNTIF(C117:N118,"○")*3</f>
        <v>0</v>
      </c>
      <c r="Q117" s="47" t="s">
        <v>160</v>
      </c>
      <c r="R117" s="46">
        <f>SUM(C119:N119)</f>
        <v>21</v>
      </c>
      <c r="S117" s="248">
        <f>IF(T121=0,"",RANK(T121,$T$6:$T$168,0))</f>
        <v>28</v>
      </c>
      <c r="T117" s="85"/>
      <c r="U117" s="86"/>
      <c r="Z117" s="92"/>
      <c r="AA117" s="93"/>
    </row>
    <row r="118" spans="1:27" ht="28.15" customHeight="1">
      <c r="A118" s="257"/>
      <c r="B118" s="244"/>
      <c r="C118" s="48" t="str">
        <f>IF(D118="","",IF(D118&gt;D108,"○",IF(D118&lt;D108,"×","△")))</f>
        <v>×</v>
      </c>
      <c r="D118" s="37">
        <v>0</v>
      </c>
      <c r="E118" s="49"/>
      <c r="F118" s="49"/>
      <c r="G118" s="72"/>
      <c r="H118" s="50"/>
      <c r="I118" s="51" t="str">
        <f>IF(J118="","",IF(J118&gt;J113,"○",IF(J118&lt;J113,"×","△")))</f>
        <v>×</v>
      </c>
      <c r="J118" s="37">
        <v>3</v>
      </c>
      <c r="K118" s="49"/>
      <c r="L118" s="50"/>
      <c r="M118" s="51" t="str">
        <f>IF(N118="","",IF(N118&gt;N123,"○",IF(N118&lt;N123,"×","△")))</f>
        <v>△</v>
      </c>
      <c r="N118" s="34">
        <v>6</v>
      </c>
      <c r="O118" s="52"/>
      <c r="P118" s="53"/>
      <c r="Q118" s="54"/>
      <c r="R118" s="53"/>
      <c r="S118" s="246"/>
      <c r="T118" s="85"/>
      <c r="U118" s="86"/>
      <c r="Z118" s="92"/>
      <c r="AA118" s="93"/>
    </row>
    <row r="119" spans="1:27" ht="28.15" customHeight="1" thickBot="1">
      <c r="A119" s="257"/>
      <c r="B119" s="244"/>
      <c r="C119" s="263">
        <f>IF(D117="","",SUM(D117,D118))</f>
        <v>3</v>
      </c>
      <c r="D119" s="264"/>
      <c r="E119" s="49"/>
      <c r="F119" s="49"/>
      <c r="G119" s="72"/>
      <c r="H119" s="50"/>
      <c r="I119" s="249">
        <f>IF(J117="","",SUM(J117,J118))</f>
        <v>4</v>
      </c>
      <c r="J119" s="250"/>
      <c r="K119" s="49"/>
      <c r="L119" s="50"/>
      <c r="M119" s="249">
        <f>IF(N117="","",SUM(N117,N118))</f>
        <v>14</v>
      </c>
      <c r="N119" s="249"/>
      <c r="O119" s="55" t="s">
        <v>117</v>
      </c>
      <c r="P119" s="56">
        <f>COUNTIF(C117:N118,"△")</f>
        <v>1</v>
      </c>
      <c r="Q119" s="57" t="s">
        <v>161</v>
      </c>
      <c r="R119" s="56">
        <f>SUM(C120:N120)</f>
        <v>42</v>
      </c>
      <c r="S119" s="246"/>
      <c r="T119" s="85"/>
      <c r="U119" s="86"/>
      <c r="Z119" s="92"/>
      <c r="AA119" s="93"/>
    </row>
    <row r="120" spans="1:27" ht="28.15" customHeight="1" thickTop="1" thickBot="1">
      <c r="A120" s="257"/>
      <c r="B120" s="244"/>
      <c r="C120" s="263">
        <f>IF(C109="","",SUM(D107:D108))</f>
        <v>15</v>
      </c>
      <c r="D120" s="264"/>
      <c r="E120" s="49"/>
      <c r="F120" s="49"/>
      <c r="G120" s="72"/>
      <c r="H120" s="50"/>
      <c r="I120" s="249">
        <f>IF(I114="","",SUM(J112:J113))</f>
        <v>12</v>
      </c>
      <c r="J120" s="250"/>
      <c r="K120" s="49"/>
      <c r="L120" s="50"/>
      <c r="M120" s="249">
        <f>IF(M124="","",SUM(N122:N123))</f>
        <v>15</v>
      </c>
      <c r="N120" s="249"/>
      <c r="O120" s="58" t="s">
        <v>159</v>
      </c>
      <c r="P120" s="59"/>
      <c r="Q120" s="60" t="s">
        <v>162</v>
      </c>
      <c r="R120" s="59"/>
      <c r="S120" s="246"/>
      <c r="T120" s="85"/>
      <c r="U120" s="86"/>
      <c r="Z120" s="92"/>
      <c r="AA120" s="93"/>
    </row>
    <row r="121" spans="1:27" ht="28.15" customHeight="1" thickBot="1">
      <c r="A121" s="258"/>
      <c r="B121" s="245"/>
      <c r="C121" s="253">
        <f>IF(C119="","",C119-C120)</f>
        <v>-12</v>
      </c>
      <c r="D121" s="254"/>
      <c r="E121" s="61"/>
      <c r="F121" s="61"/>
      <c r="G121" s="76"/>
      <c r="H121" s="62"/>
      <c r="I121" s="255">
        <f>IF(I119="","",I119-I120)</f>
        <v>-8</v>
      </c>
      <c r="J121" s="252"/>
      <c r="K121" s="61"/>
      <c r="L121" s="62"/>
      <c r="M121" s="255">
        <f>IF(M119="","",(M119-M120))</f>
        <v>-1</v>
      </c>
      <c r="N121" s="255"/>
      <c r="O121" s="63"/>
      <c r="P121" s="64">
        <f>P117+P119</f>
        <v>1</v>
      </c>
      <c r="Q121" s="65"/>
      <c r="R121" s="64">
        <f>R117-R119</f>
        <v>-21</v>
      </c>
      <c r="S121" s="247"/>
      <c r="T121" s="85">
        <f>P121*1000000+R121*100+U121</f>
        <v>997900</v>
      </c>
      <c r="U121" s="39"/>
      <c r="V121" s="87">
        <f>S117</f>
        <v>28</v>
      </c>
      <c r="W121" s="87" t="str">
        <f>A117</f>
        <v>ゆたぽんＡ</v>
      </c>
      <c r="Z121" s="92"/>
      <c r="AA121" s="93"/>
    </row>
    <row r="122" spans="1:27" ht="28.15" customHeight="1">
      <c r="A122" s="270" t="s">
        <v>142</v>
      </c>
      <c r="B122" s="243">
        <v>10</v>
      </c>
      <c r="C122" s="75"/>
      <c r="D122" s="43"/>
      <c r="E122" s="67" t="str">
        <f>IF(F122="","",IF(F122&gt;F112,"○",IF(F122&lt;F112,"×","△")))</f>
        <v>×</v>
      </c>
      <c r="F122" s="33">
        <v>1</v>
      </c>
      <c r="G122" s="77" t="str">
        <f>IF(H122="","",IF(H122&gt;H107,"○",IF(H122&lt;H107,"×","△")))</f>
        <v>×</v>
      </c>
      <c r="H122" s="38">
        <v>3</v>
      </c>
      <c r="I122" s="41"/>
      <c r="J122" s="43"/>
      <c r="K122" s="41"/>
      <c r="L122" s="43"/>
      <c r="M122" s="68" t="str">
        <f>IF(N122="","",IF(N122&gt;N117,"○",IF(N122&lt;N117,"×","△")))</f>
        <v>○</v>
      </c>
      <c r="N122" s="35">
        <v>9</v>
      </c>
      <c r="O122" s="69" t="s">
        <v>158</v>
      </c>
      <c r="P122" s="70">
        <f>COUNTIF(C122:N123,"○")*3</f>
        <v>3</v>
      </c>
      <c r="Q122" s="71" t="s">
        <v>160</v>
      </c>
      <c r="R122" s="70">
        <f>SUM(C124:N124)</f>
        <v>28</v>
      </c>
      <c r="S122" s="246">
        <f>IF(T126=0,"",RANK(T126,$T$6:$T$168,0))</f>
        <v>24</v>
      </c>
      <c r="T122" s="85"/>
      <c r="U122" s="86"/>
      <c r="Z122" s="92"/>
      <c r="AA122" s="93"/>
    </row>
    <row r="123" spans="1:27" ht="28.15" customHeight="1">
      <c r="A123" s="257"/>
      <c r="B123" s="244"/>
      <c r="C123" s="72"/>
      <c r="D123" s="50"/>
      <c r="E123" s="73" t="str">
        <f>IF(F123="","",IF(F123&gt;F113,"○",IF(F123&lt;F113,"×","△")))</f>
        <v>×</v>
      </c>
      <c r="F123" s="34">
        <v>5</v>
      </c>
      <c r="G123" s="48" t="str">
        <f>IF(H123="","",IF(H123&gt;H108,"○",IF(H123&lt;H108,"×","△")))</f>
        <v>×</v>
      </c>
      <c r="H123" s="37">
        <v>4</v>
      </c>
      <c r="I123" s="49"/>
      <c r="J123" s="50"/>
      <c r="K123" s="49"/>
      <c r="L123" s="50"/>
      <c r="M123" s="51" t="str">
        <f>IF(N123="","",IF(N123&gt;N118,"○",IF(N123&lt;N118,"×","△")))</f>
        <v>△</v>
      </c>
      <c r="N123" s="34">
        <v>6</v>
      </c>
      <c r="O123" s="52"/>
      <c r="P123" s="53"/>
      <c r="Q123" s="54"/>
      <c r="R123" s="53"/>
      <c r="S123" s="246"/>
      <c r="T123" s="85"/>
      <c r="U123" s="86"/>
      <c r="Z123" s="92"/>
      <c r="AA123" s="93"/>
    </row>
    <row r="124" spans="1:27" ht="28.15" customHeight="1" thickBot="1">
      <c r="A124" s="257"/>
      <c r="B124" s="244"/>
      <c r="C124" s="72"/>
      <c r="D124" s="50"/>
      <c r="E124" s="265">
        <f>IF(F122="","",SUM(F122,F123))</f>
        <v>6</v>
      </c>
      <c r="F124" s="265"/>
      <c r="G124" s="263">
        <f>IF(H122="","",SUM(H122,H123))</f>
        <v>7</v>
      </c>
      <c r="H124" s="264"/>
      <c r="I124" s="49"/>
      <c r="J124" s="50"/>
      <c r="K124" s="49"/>
      <c r="L124" s="50"/>
      <c r="M124" s="249">
        <f>IF(N122="","",SUM(N122,N123))</f>
        <v>15</v>
      </c>
      <c r="N124" s="249"/>
      <c r="O124" s="55" t="s">
        <v>117</v>
      </c>
      <c r="P124" s="56">
        <f>COUNTIF(C122:N123,"△")</f>
        <v>1</v>
      </c>
      <c r="Q124" s="57" t="s">
        <v>161</v>
      </c>
      <c r="R124" s="56">
        <f>SUM(C125:N125)</f>
        <v>50</v>
      </c>
      <c r="S124" s="246"/>
      <c r="T124" s="85"/>
      <c r="U124" s="86"/>
      <c r="Z124" s="92"/>
      <c r="AA124" s="93"/>
    </row>
    <row r="125" spans="1:27" ht="28.15" customHeight="1" thickTop="1" thickBot="1">
      <c r="A125" s="257"/>
      <c r="B125" s="244"/>
      <c r="C125" s="72"/>
      <c r="D125" s="50"/>
      <c r="E125" s="265">
        <f>IF(E114="","",SUM(F112:F113))</f>
        <v>23</v>
      </c>
      <c r="F125" s="265"/>
      <c r="G125" s="263">
        <f>IF(G109="","",SUM(H107:H108))</f>
        <v>13</v>
      </c>
      <c r="H125" s="264"/>
      <c r="I125" s="49"/>
      <c r="J125" s="50"/>
      <c r="K125" s="49"/>
      <c r="L125" s="50"/>
      <c r="M125" s="249">
        <f>IF(M119="","",SUM(N117:N118))</f>
        <v>14</v>
      </c>
      <c r="N125" s="249"/>
      <c r="O125" s="58" t="s">
        <v>159</v>
      </c>
      <c r="P125" s="59"/>
      <c r="Q125" s="60" t="s">
        <v>162</v>
      </c>
      <c r="R125" s="59"/>
      <c r="S125" s="246"/>
      <c r="T125" s="85"/>
      <c r="U125" s="86"/>
      <c r="Z125" s="92"/>
      <c r="AA125" s="93"/>
    </row>
    <row r="126" spans="1:27" ht="28.15" customHeight="1" thickBot="1">
      <c r="A126" s="258"/>
      <c r="B126" s="245"/>
      <c r="C126" s="76"/>
      <c r="D126" s="62"/>
      <c r="E126" s="271">
        <f>IF(E124="","",E124-E125)</f>
        <v>-17</v>
      </c>
      <c r="F126" s="271"/>
      <c r="G126" s="253">
        <f>IF(G124="","",G124-G125)</f>
        <v>-6</v>
      </c>
      <c r="H126" s="254"/>
      <c r="I126" s="61"/>
      <c r="J126" s="62"/>
      <c r="K126" s="61"/>
      <c r="L126" s="62"/>
      <c r="M126" s="255">
        <f>IF(M124="","",M124-M125)</f>
        <v>1</v>
      </c>
      <c r="N126" s="255"/>
      <c r="O126" s="63"/>
      <c r="P126" s="64">
        <f>P122+P124</f>
        <v>4</v>
      </c>
      <c r="Q126" s="65"/>
      <c r="R126" s="64">
        <f>R122-R124</f>
        <v>-22</v>
      </c>
      <c r="S126" s="247"/>
      <c r="T126" s="85">
        <f>P126*1000000+R126*100+U126</f>
        <v>3997800</v>
      </c>
      <c r="U126" s="39"/>
      <c r="V126" s="87">
        <f>S122</f>
        <v>24</v>
      </c>
      <c r="W126" s="87" t="str">
        <f>A122</f>
        <v>相模原大野台</v>
      </c>
      <c r="Z126" s="92"/>
      <c r="AA126" s="93"/>
    </row>
    <row r="127" spans="1:27" ht="28.15" customHeight="1" thickBot="1">
      <c r="A127" s="78"/>
      <c r="B127" s="79"/>
      <c r="C127" s="273"/>
      <c r="D127" s="273"/>
      <c r="E127" s="273"/>
      <c r="F127" s="274"/>
      <c r="G127" s="273"/>
      <c r="H127" s="273"/>
      <c r="I127" s="273"/>
      <c r="J127" s="273"/>
      <c r="K127" s="275"/>
      <c r="L127" s="273"/>
      <c r="M127" s="273"/>
      <c r="N127" s="273"/>
      <c r="O127" s="276"/>
      <c r="P127" s="277"/>
      <c r="Q127" s="272"/>
      <c r="R127" s="272"/>
      <c r="S127" s="80"/>
      <c r="T127" s="85"/>
      <c r="U127" s="86"/>
      <c r="Z127" s="92"/>
      <c r="AA127" s="93"/>
    </row>
    <row r="128" spans="1:27" ht="28.15" customHeight="1">
      <c r="A128" s="270" t="s">
        <v>143</v>
      </c>
      <c r="B128" s="243">
        <v>11</v>
      </c>
      <c r="C128" s="40" t="str">
        <f>IF(D128="","",IF(D128&gt;D138,"○",IF(D128&lt;D138,"×","△")))</f>
        <v>○</v>
      </c>
      <c r="D128" s="36">
        <v>3</v>
      </c>
      <c r="E128" s="41"/>
      <c r="F128" s="42"/>
      <c r="G128" s="40" t="str">
        <f>IF(H128="","",IF(H128&gt;H143,"○",IF(H128&lt;H143,"×","△")))</f>
        <v>×</v>
      </c>
      <c r="H128" s="36">
        <v>0</v>
      </c>
      <c r="I128" s="41"/>
      <c r="J128" s="43"/>
      <c r="K128" s="44" t="str">
        <f>IF(L128="","",IF(L128&gt;L133,"○",IF(L128&lt;L133,"×","△")))</f>
        <v>×</v>
      </c>
      <c r="L128" s="36">
        <v>3</v>
      </c>
      <c r="M128" s="41"/>
      <c r="N128" s="42"/>
      <c r="O128" s="45" t="s">
        <v>158</v>
      </c>
      <c r="P128" s="46">
        <f>COUNTIF(C128:N129,"○")*3</f>
        <v>6</v>
      </c>
      <c r="Q128" s="47" t="s">
        <v>160</v>
      </c>
      <c r="R128" s="46">
        <f>SUM(C130:N130)</f>
        <v>22</v>
      </c>
      <c r="S128" s="248">
        <f>IF(T132=0,"",RANK(T132,$T$6:$T$168,0))</f>
        <v>20</v>
      </c>
      <c r="T128" s="85"/>
      <c r="U128" s="86"/>
      <c r="Z128" s="92"/>
      <c r="AA128" s="93"/>
    </row>
    <row r="129" spans="1:27" ht="28.15" customHeight="1">
      <c r="A129" s="257"/>
      <c r="B129" s="244"/>
      <c r="C129" s="48" t="str">
        <f>IF(D129="","",IF(D129&gt;D139,"○",IF(D129&lt;D139,"×","△")))</f>
        <v>○</v>
      </c>
      <c r="D129" s="37">
        <v>8</v>
      </c>
      <c r="E129" s="49"/>
      <c r="F129" s="49"/>
      <c r="G129" s="48" t="str">
        <f>IF(H129="","",IF(H129&gt;H144,"○",IF(H129&lt;H144,"×","△")))</f>
        <v>×</v>
      </c>
      <c r="H129" s="37">
        <v>3</v>
      </c>
      <c r="I129" s="49"/>
      <c r="J129" s="50"/>
      <c r="K129" s="51" t="str">
        <f>IF(L129="","",IF(L129&gt;L134,"○",IF(L129&lt;L134,"×","△")))</f>
        <v>×</v>
      </c>
      <c r="L129" s="37">
        <v>5</v>
      </c>
      <c r="M129" s="49"/>
      <c r="N129" s="49"/>
      <c r="O129" s="52"/>
      <c r="P129" s="53"/>
      <c r="Q129" s="54"/>
      <c r="R129" s="53"/>
      <c r="S129" s="246"/>
      <c r="T129" s="85"/>
      <c r="U129" s="86"/>
      <c r="Z129" s="92"/>
      <c r="AA129" s="93"/>
    </row>
    <row r="130" spans="1:27" ht="28.15" customHeight="1" thickBot="1">
      <c r="A130" s="257"/>
      <c r="B130" s="244"/>
      <c r="C130" s="263">
        <f>IF(D128="","",SUM(D128,D129))</f>
        <v>11</v>
      </c>
      <c r="D130" s="264"/>
      <c r="E130" s="49"/>
      <c r="F130" s="49"/>
      <c r="G130" s="263">
        <f>IF(H128="","",SUM(H128,H129))</f>
        <v>3</v>
      </c>
      <c r="H130" s="264"/>
      <c r="I130" s="49"/>
      <c r="J130" s="50"/>
      <c r="K130" s="249">
        <f>IF(L128="","",SUM(L128,L129))</f>
        <v>8</v>
      </c>
      <c r="L130" s="250"/>
      <c r="M130" s="49"/>
      <c r="N130" s="49"/>
      <c r="O130" s="55" t="s">
        <v>117</v>
      </c>
      <c r="P130" s="56">
        <f>COUNTIF(C128:N129,"△")</f>
        <v>0</v>
      </c>
      <c r="Q130" s="57" t="s">
        <v>161</v>
      </c>
      <c r="R130" s="56">
        <f>SUM(C131:N131)</f>
        <v>28</v>
      </c>
      <c r="S130" s="246"/>
      <c r="T130" s="85"/>
      <c r="U130" s="86"/>
      <c r="Z130" s="92"/>
      <c r="AA130" s="93"/>
    </row>
    <row r="131" spans="1:27" ht="28.15" customHeight="1" thickTop="1" thickBot="1">
      <c r="A131" s="257"/>
      <c r="B131" s="244"/>
      <c r="C131" s="263">
        <f>IF(C140="","",SUM(D138:D139))</f>
        <v>3</v>
      </c>
      <c r="D131" s="264"/>
      <c r="E131" s="49"/>
      <c r="F131" s="49"/>
      <c r="G131" s="263">
        <f>IF(G145="","",SUM(H143:H144))</f>
        <v>8</v>
      </c>
      <c r="H131" s="264"/>
      <c r="I131" s="49"/>
      <c r="J131" s="50"/>
      <c r="K131" s="249">
        <f>IF(K135="","",SUM(L133:L134))</f>
        <v>17</v>
      </c>
      <c r="L131" s="250"/>
      <c r="M131" s="49"/>
      <c r="N131" s="49"/>
      <c r="O131" s="58" t="s">
        <v>159</v>
      </c>
      <c r="P131" s="59"/>
      <c r="Q131" s="60" t="s">
        <v>162</v>
      </c>
      <c r="R131" s="59"/>
      <c r="S131" s="246"/>
      <c r="T131" s="85"/>
      <c r="U131" s="86"/>
      <c r="Z131" s="92"/>
      <c r="AA131" s="93"/>
    </row>
    <row r="132" spans="1:27" ht="28.15" customHeight="1" thickBot="1">
      <c r="A132" s="258"/>
      <c r="B132" s="245"/>
      <c r="C132" s="251">
        <f>IF(C130="","",C130-C131)</f>
        <v>8</v>
      </c>
      <c r="D132" s="252"/>
      <c r="E132" s="61"/>
      <c r="F132" s="61"/>
      <c r="G132" s="253">
        <f>IF(G130="","",G130-G131)</f>
        <v>-5</v>
      </c>
      <c r="H132" s="254"/>
      <c r="I132" s="61"/>
      <c r="J132" s="62"/>
      <c r="K132" s="255">
        <f>IF(K130="","",(K130-K131))</f>
        <v>-9</v>
      </c>
      <c r="L132" s="252"/>
      <c r="M132" s="61"/>
      <c r="N132" s="61"/>
      <c r="O132" s="63"/>
      <c r="P132" s="64">
        <f>P128+P130</f>
        <v>6</v>
      </c>
      <c r="Q132" s="65"/>
      <c r="R132" s="64">
        <f>R128-R130</f>
        <v>-6</v>
      </c>
      <c r="S132" s="247"/>
      <c r="T132" s="85">
        <f>P132*1000000+R132*100+U132</f>
        <v>5999400</v>
      </c>
      <c r="U132" s="39"/>
      <c r="V132" s="87">
        <f>S128</f>
        <v>20</v>
      </c>
      <c r="W132" s="87" t="str">
        <f>A128</f>
        <v>M−BLOOD</v>
      </c>
      <c r="Z132" s="92"/>
      <c r="AA132" s="93"/>
    </row>
    <row r="133" spans="1:27" ht="28.15" customHeight="1">
      <c r="A133" s="256" t="s">
        <v>144</v>
      </c>
      <c r="B133" s="243">
        <v>11</v>
      </c>
      <c r="C133" s="66"/>
      <c r="D133" s="50"/>
      <c r="E133" s="67" t="str">
        <f>IF(F133="","",IF(F133&gt;F143,"○",IF(F133&lt;F143,"×","△")))</f>
        <v>×</v>
      </c>
      <c r="F133" s="33">
        <v>1</v>
      </c>
      <c r="G133" s="66"/>
      <c r="H133" s="50"/>
      <c r="I133" s="44" t="str">
        <f>IF(J133="","",IF(J133&gt;J138,"○",IF(J133&lt;J138,"×","△")))</f>
        <v>○</v>
      </c>
      <c r="J133" s="36">
        <v>5</v>
      </c>
      <c r="K133" s="68" t="str">
        <f>IF(L133="","",IF(L133&gt;L128,"○",IF(L133&lt;L128,"×","△")))</f>
        <v>○</v>
      </c>
      <c r="L133" s="38">
        <v>8</v>
      </c>
      <c r="M133" s="41"/>
      <c r="N133" s="42"/>
      <c r="O133" s="69" t="s">
        <v>158</v>
      </c>
      <c r="P133" s="70">
        <f>COUNTIF(C133:N134,"○")*3</f>
        <v>15</v>
      </c>
      <c r="Q133" s="71" t="s">
        <v>160</v>
      </c>
      <c r="R133" s="70">
        <f>SUM(C135:N135)</f>
        <v>33</v>
      </c>
      <c r="S133" s="246">
        <f>IF(T137=0,"",RANK(T137,$T$6:$T$168,0))</f>
        <v>7</v>
      </c>
      <c r="T133" s="85"/>
      <c r="U133" s="86"/>
      <c r="Z133" s="92"/>
      <c r="AA133" s="93"/>
    </row>
    <row r="134" spans="1:27" ht="28.15" customHeight="1">
      <c r="A134" s="257"/>
      <c r="B134" s="244"/>
      <c r="C134" s="72"/>
      <c r="D134" s="50"/>
      <c r="E134" s="73" t="str">
        <f>IF(F134="","",IF(F134&gt;F144,"○",IF(F134&lt;F144,"×","△")))</f>
        <v>○</v>
      </c>
      <c r="F134" s="34">
        <v>2</v>
      </c>
      <c r="G134" s="72"/>
      <c r="H134" s="50"/>
      <c r="I134" s="51" t="str">
        <f>IF(J134="","",IF(J134&gt;J139,"○",IF(J134&lt;J139,"×","△")))</f>
        <v>○</v>
      </c>
      <c r="J134" s="37">
        <v>8</v>
      </c>
      <c r="K134" s="51" t="str">
        <f>IF(L134="","",IF(L134&gt;L129,"○",IF(L134&lt;L129,"×","△")))</f>
        <v>○</v>
      </c>
      <c r="L134" s="37">
        <v>9</v>
      </c>
      <c r="M134" s="49"/>
      <c r="N134" s="49"/>
      <c r="O134" s="52"/>
      <c r="P134" s="53"/>
      <c r="Q134" s="54"/>
      <c r="R134" s="53"/>
      <c r="S134" s="246"/>
      <c r="T134" s="85"/>
      <c r="U134" s="86"/>
      <c r="Z134" s="92"/>
      <c r="AA134" s="93"/>
    </row>
    <row r="135" spans="1:27" ht="28.15" customHeight="1" thickBot="1">
      <c r="A135" s="257"/>
      <c r="B135" s="244"/>
      <c r="C135" s="72"/>
      <c r="D135" s="50"/>
      <c r="E135" s="265">
        <f>IF(F133="","",SUM(F133,F134))</f>
        <v>3</v>
      </c>
      <c r="F135" s="265"/>
      <c r="G135" s="72"/>
      <c r="H135" s="50"/>
      <c r="I135" s="249">
        <f>IF(J133="","",SUM(J133,J134))</f>
        <v>13</v>
      </c>
      <c r="J135" s="250"/>
      <c r="K135" s="249">
        <f>IF(L133="","",SUM(L133,L134))</f>
        <v>17</v>
      </c>
      <c r="L135" s="250"/>
      <c r="M135" s="49"/>
      <c r="N135" s="49"/>
      <c r="O135" s="55" t="s">
        <v>117</v>
      </c>
      <c r="P135" s="56">
        <f>COUNTIF(C133:N134,"△")</f>
        <v>0</v>
      </c>
      <c r="Q135" s="57" t="s">
        <v>161</v>
      </c>
      <c r="R135" s="56">
        <f>SUM(C136:N136)</f>
        <v>18</v>
      </c>
      <c r="S135" s="246"/>
      <c r="T135" s="85"/>
      <c r="U135" s="86"/>
      <c r="Z135" s="92"/>
      <c r="AA135" s="93"/>
    </row>
    <row r="136" spans="1:27" ht="28.15" customHeight="1" thickTop="1" thickBot="1">
      <c r="A136" s="257"/>
      <c r="B136" s="244"/>
      <c r="C136" s="72"/>
      <c r="D136" s="50"/>
      <c r="E136" s="265">
        <f>IF(E145="","",SUM(F143:F144))</f>
        <v>5</v>
      </c>
      <c r="F136" s="265"/>
      <c r="G136" s="72"/>
      <c r="H136" s="50"/>
      <c r="I136" s="249">
        <f>IF(I140="","",SUM(J138:J139))</f>
        <v>5</v>
      </c>
      <c r="J136" s="250"/>
      <c r="K136" s="249">
        <f>IF(K130="","",SUM(L128:L129))</f>
        <v>8</v>
      </c>
      <c r="L136" s="250"/>
      <c r="M136" s="49"/>
      <c r="N136" s="49"/>
      <c r="O136" s="58" t="s">
        <v>159</v>
      </c>
      <c r="P136" s="59"/>
      <c r="Q136" s="60" t="s">
        <v>162</v>
      </c>
      <c r="R136" s="59"/>
      <c r="S136" s="246"/>
      <c r="T136" s="85"/>
      <c r="U136" s="86"/>
      <c r="Z136" s="92"/>
      <c r="AA136" s="93"/>
    </row>
    <row r="137" spans="1:27" ht="28.15" customHeight="1" thickBot="1">
      <c r="A137" s="258"/>
      <c r="B137" s="245"/>
      <c r="C137" s="72"/>
      <c r="D137" s="50"/>
      <c r="E137" s="255">
        <f>IF(E135="","",E135-E136)</f>
        <v>-2</v>
      </c>
      <c r="F137" s="255"/>
      <c r="G137" s="72"/>
      <c r="H137" s="50"/>
      <c r="I137" s="255">
        <f>IF(I135="","",(I135-I136))</f>
        <v>8</v>
      </c>
      <c r="J137" s="252"/>
      <c r="K137" s="266">
        <f>IF(K135="","",K135-K136)</f>
        <v>9</v>
      </c>
      <c r="L137" s="267"/>
      <c r="M137" s="61"/>
      <c r="N137" s="61"/>
      <c r="O137" s="52"/>
      <c r="P137" s="74">
        <f>P133+P135</f>
        <v>15</v>
      </c>
      <c r="Q137" s="54"/>
      <c r="R137" s="74">
        <f>R133-R135</f>
        <v>15</v>
      </c>
      <c r="S137" s="246"/>
      <c r="T137" s="85">
        <f>P137*1000000+R137*100+U137</f>
        <v>15001502</v>
      </c>
      <c r="U137" s="39">
        <v>2</v>
      </c>
      <c r="V137" s="87">
        <f>S133</f>
        <v>7</v>
      </c>
      <c r="W137" s="87" t="str">
        <f>A133</f>
        <v>たんぽぽ</v>
      </c>
      <c r="Z137" s="92"/>
      <c r="AA137" s="93"/>
    </row>
    <row r="138" spans="1:27" ht="28.15" customHeight="1">
      <c r="A138" s="270" t="s">
        <v>145</v>
      </c>
      <c r="B138" s="243">
        <v>11</v>
      </c>
      <c r="C138" s="40" t="str">
        <f>IF(D138="","",IF(D138&gt;D128,"○",IF(D138&lt;D128,"×","△")))</f>
        <v>×</v>
      </c>
      <c r="D138" s="36">
        <v>0</v>
      </c>
      <c r="E138" s="41"/>
      <c r="F138" s="42"/>
      <c r="G138" s="75"/>
      <c r="H138" s="43"/>
      <c r="I138" s="44" t="str">
        <f>IF(J138="","",IF(J138&gt;J133,"○",IF(J138&lt;J133,"×","△")))</f>
        <v>×</v>
      </c>
      <c r="J138" s="36">
        <v>2</v>
      </c>
      <c r="K138" s="41"/>
      <c r="L138" s="43"/>
      <c r="M138" s="44" t="str">
        <f>IF(N138="","",IF(N138&gt;N143,"○",IF(N138&lt;N143,"×","△")))</f>
        <v>×</v>
      </c>
      <c r="N138" s="33">
        <v>2</v>
      </c>
      <c r="O138" s="45" t="s">
        <v>158</v>
      </c>
      <c r="P138" s="46">
        <f>COUNTIF(C138:N139,"○")*3</f>
        <v>0</v>
      </c>
      <c r="Q138" s="47" t="s">
        <v>160</v>
      </c>
      <c r="R138" s="46">
        <f>SUM(C140:N140)</f>
        <v>14</v>
      </c>
      <c r="S138" s="248">
        <f>IF(T142=0,"",RANK(T142,$T$6:$T$168,0))</f>
        <v>30</v>
      </c>
      <c r="T138" s="85"/>
      <c r="U138" s="86"/>
      <c r="Z138" s="92"/>
      <c r="AA138" s="93"/>
    </row>
    <row r="139" spans="1:27" ht="28.15" customHeight="1">
      <c r="A139" s="257"/>
      <c r="B139" s="244"/>
      <c r="C139" s="48" t="str">
        <f>IF(D139="","",IF(D139&gt;D129,"○",IF(D139&lt;D129,"×","△")))</f>
        <v>×</v>
      </c>
      <c r="D139" s="37">
        <v>3</v>
      </c>
      <c r="E139" s="49"/>
      <c r="F139" s="49"/>
      <c r="G139" s="72"/>
      <c r="H139" s="50"/>
      <c r="I139" s="51" t="str">
        <f>IF(J139="","",IF(J139&gt;J134,"○",IF(J139&lt;J134,"×","△")))</f>
        <v>×</v>
      </c>
      <c r="J139" s="37">
        <v>3</v>
      </c>
      <c r="K139" s="49"/>
      <c r="L139" s="50"/>
      <c r="M139" s="51" t="str">
        <f>IF(N139="","",IF(N139&gt;N144,"○",IF(N139&lt;N144,"×","△")))</f>
        <v>×</v>
      </c>
      <c r="N139" s="34">
        <v>4</v>
      </c>
      <c r="O139" s="52"/>
      <c r="P139" s="53"/>
      <c r="Q139" s="54"/>
      <c r="R139" s="53"/>
      <c r="S139" s="246"/>
      <c r="T139" s="85"/>
      <c r="U139" s="86"/>
      <c r="Z139" s="92"/>
      <c r="AA139" s="93"/>
    </row>
    <row r="140" spans="1:27" ht="28.15" customHeight="1" thickBot="1">
      <c r="A140" s="257"/>
      <c r="B140" s="244"/>
      <c r="C140" s="263">
        <f>IF(D138="","",SUM(D138,D139))</f>
        <v>3</v>
      </c>
      <c r="D140" s="264"/>
      <c r="E140" s="49"/>
      <c r="F140" s="49"/>
      <c r="G140" s="72"/>
      <c r="H140" s="50"/>
      <c r="I140" s="249">
        <f>IF(J138="","",SUM(J138,J139))</f>
        <v>5</v>
      </c>
      <c r="J140" s="250"/>
      <c r="K140" s="49"/>
      <c r="L140" s="50"/>
      <c r="M140" s="249">
        <f>IF(N138="","",SUM(N138,N139))</f>
        <v>6</v>
      </c>
      <c r="N140" s="249"/>
      <c r="O140" s="55" t="s">
        <v>117</v>
      </c>
      <c r="P140" s="56">
        <f>COUNTIF(C138:N139,"△")</f>
        <v>0</v>
      </c>
      <c r="Q140" s="57" t="s">
        <v>161</v>
      </c>
      <c r="R140" s="56">
        <f>SUM(C141:N141)</f>
        <v>38</v>
      </c>
      <c r="S140" s="246"/>
      <c r="T140" s="85"/>
      <c r="U140" s="86"/>
      <c r="Z140" s="92"/>
      <c r="AA140" s="93"/>
    </row>
    <row r="141" spans="1:27" ht="28.15" customHeight="1" thickTop="1" thickBot="1">
      <c r="A141" s="257"/>
      <c r="B141" s="244"/>
      <c r="C141" s="263">
        <f>IF(C130="","",SUM(D128:D129))</f>
        <v>11</v>
      </c>
      <c r="D141" s="264"/>
      <c r="E141" s="49"/>
      <c r="F141" s="49"/>
      <c r="G141" s="72"/>
      <c r="H141" s="50"/>
      <c r="I141" s="249">
        <f>IF(I135="","",SUM(J133:J134))</f>
        <v>13</v>
      </c>
      <c r="J141" s="250"/>
      <c r="K141" s="49"/>
      <c r="L141" s="50"/>
      <c r="M141" s="249">
        <f>IF(M145="","",SUM(N143:N144))</f>
        <v>14</v>
      </c>
      <c r="N141" s="249"/>
      <c r="O141" s="58" t="s">
        <v>159</v>
      </c>
      <c r="P141" s="59"/>
      <c r="Q141" s="60" t="s">
        <v>162</v>
      </c>
      <c r="R141" s="59"/>
      <c r="S141" s="246"/>
      <c r="T141" s="85"/>
      <c r="U141" s="86"/>
      <c r="Z141" s="92"/>
      <c r="AA141" s="93"/>
    </row>
    <row r="142" spans="1:27" ht="28.15" customHeight="1" thickBot="1">
      <c r="A142" s="258"/>
      <c r="B142" s="245"/>
      <c r="C142" s="253">
        <f>IF(C140="","",C140-C141)</f>
        <v>-8</v>
      </c>
      <c r="D142" s="254"/>
      <c r="E142" s="61"/>
      <c r="F142" s="61"/>
      <c r="G142" s="76"/>
      <c r="H142" s="62"/>
      <c r="I142" s="255">
        <f>IF(I140="","",I140-I141)</f>
        <v>-8</v>
      </c>
      <c r="J142" s="252"/>
      <c r="K142" s="61"/>
      <c r="L142" s="62"/>
      <c r="M142" s="255">
        <f>IF(M140="","",(M140-M141))</f>
        <v>-8</v>
      </c>
      <c r="N142" s="255"/>
      <c r="O142" s="63"/>
      <c r="P142" s="64">
        <f>P138+P140</f>
        <v>0</v>
      </c>
      <c r="Q142" s="65"/>
      <c r="R142" s="64">
        <f>R138-R140</f>
        <v>-24</v>
      </c>
      <c r="S142" s="247"/>
      <c r="T142" s="85">
        <f>P142*1000000+R142*100+U142</f>
        <v>-2400</v>
      </c>
      <c r="U142" s="39"/>
      <c r="V142" s="87">
        <f>S138</f>
        <v>30</v>
      </c>
      <c r="W142" s="87" t="str">
        <f>A138</f>
        <v>Vient &amp;Nexus</v>
      </c>
      <c r="Z142" s="92"/>
      <c r="AA142" s="93"/>
    </row>
    <row r="143" spans="1:27" ht="28.15" customHeight="1">
      <c r="A143" s="270" t="s">
        <v>146</v>
      </c>
      <c r="B143" s="243">
        <v>11</v>
      </c>
      <c r="C143" s="75"/>
      <c r="D143" s="43"/>
      <c r="E143" s="67" t="str">
        <f>IF(F143="","",IF(F143&gt;F133,"○",IF(F143&lt;F133,"×","△")))</f>
        <v>○</v>
      </c>
      <c r="F143" s="33">
        <v>4</v>
      </c>
      <c r="G143" s="77" t="str">
        <f>IF(H143="","",IF(H143&gt;H128,"○",IF(H143&lt;H128,"×","△")))</f>
        <v>○</v>
      </c>
      <c r="H143" s="38">
        <v>4</v>
      </c>
      <c r="I143" s="41"/>
      <c r="J143" s="43"/>
      <c r="K143" s="41"/>
      <c r="L143" s="43"/>
      <c r="M143" s="68" t="str">
        <f>IF(N143="","",IF(N143&gt;N138,"○",IF(N143&lt;N138,"×","△")))</f>
        <v>○</v>
      </c>
      <c r="N143" s="35">
        <v>8</v>
      </c>
      <c r="O143" s="69" t="s">
        <v>158</v>
      </c>
      <c r="P143" s="70">
        <f>COUNTIF(C143:N144,"○")*3</f>
        <v>15</v>
      </c>
      <c r="Q143" s="71" t="s">
        <v>160</v>
      </c>
      <c r="R143" s="70">
        <f>SUM(C145:N145)</f>
        <v>27</v>
      </c>
      <c r="S143" s="246">
        <f>IF(T147=0,"",RANK(T147,$T$6:$T$168,0))</f>
        <v>8</v>
      </c>
      <c r="T143" s="85"/>
      <c r="U143" s="86"/>
      <c r="Z143" s="92"/>
      <c r="AA143" s="93"/>
    </row>
    <row r="144" spans="1:27" ht="28.15" customHeight="1">
      <c r="A144" s="257"/>
      <c r="B144" s="244"/>
      <c r="C144" s="72"/>
      <c r="D144" s="50"/>
      <c r="E144" s="73" t="str">
        <f>IF(F144="","",IF(F144&gt;F134,"○",IF(F144&lt;F134,"×","△")))</f>
        <v>×</v>
      </c>
      <c r="F144" s="34">
        <v>1</v>
      </c>
      <c r="G144" s="48" t="str">
        <f>IF(H144="","",IF(H144&gt;H129,"○",IF(H144&lt;H129,"×","△")))</f>
        <v>○</v>
      </c>
      <c r="H144" s="37">
        <v>4</v>
      </c>
      <c r="I144" s="49"/>
      <c r="J144" s="50"/>
      <c r="K144" s="49"/>
      <c r="L144" s="50"/>
      <c r="M144" s="51" t="str">
        <f>IF(N144="","",IF(N144&gt;N139,"○",IF(N144&lt;N139,"×","△")))</f>
        <v>○</v>
      </c>
      <c r="N144" s="34">
        <v>6</v>
      </c>
      <c r="O144" s="52"/>
      <c r="P144" s="53"/>
      <c r="Q144" s="54"/>
      <c r="R144" s="53"/>
      <c r="S144" s="246"/>
      <c r="T144" s="85"/>
      <c r="U144" s="86"/>
      <c r="Z144" s="92"/>
      <c r="AA144" s="93"/>
    </row>
    <row r="145" spans="1:27" ht="28.15" customHeight="1" thickBot="1">
      <c r="A145" s="257"/>
      <c r="B145" s="244"/>
      <c r="C145" s="72"/>
      <c r="D145" s="50"/>
      <c r="E145" s="265">
        <f>IF(F143="","",SUM(F143,F144))</f>
        <v>5</v>
      </c>
      <c r="F145" s="265"/>
      <c r="G145" s="263">
        <f>IF(H143="","",SUM(H143,H144))</f>
        <v>8</v>
      </c>
      <c r="H145" s="264"/>
      <c r="I145" s="49"/>
      <c r="J145" s="50"/>
      <c r="K145" s="49"/>
      <c r="L145" s="50"/>
      <c r="M145" s="249">
        <f>IF(N143="","",SUM(N143,N144))</f>
        <v>14</v>
      </c>
      <c r="N145" s="249"/>
      <c r="O145" s="55" t="s">
        <v>117</v>
      </c>
      <c r="P145" s="56">
        <f>COUNTIF(C143:N144,"△")</f>
        <v>0</v>
      </c>
      <c r="Q145" s="57" t="s">
        <v>161</v>
      </c>
      <c r="R145" s="56">
        <f>SUM(C146:N146)</f>
        <v>12</v>
      </c>
      <c r="S145" s="246"/>
      <c r="T145" s="85"/>
      <c r="U145" s="86"/>
      <c r="Z145" s="92"/>
      <c r="AA145" s="93"/>
    </row>
    <row r="146" spans="1:27" ht="28.15" customHeight="1" thickTop="1" thickBot="1">
      <c r="A146" s="257"/>
      <c r="B146" s="244"/>
      <c r="C146" s="72"/>
      <c r="D146" s="50"/>
      <c r="E146" s="265">
        <f>IF(E135="","",SUM(F133:F134))</f>
        <v>3</v>
      </c>
      <c r="F146" s="265"/>
      <c r="G146" s="263">
        <f>IF(G130="","",SUM(H128:H129))</f>
        <v>3</v>
      </c>
      <c r="H146" s="264"/>
      <c r="I146" s="49"/>
      <c r="J146" s="50"/>
      <c r="K146" s="49"/>
      <c r="L146" s="50"/>
      <c r="M146" s="249">
        <f>IF(M140="","",SUM(N138:N139))</f>
        <v>6</v>
      </c>
      <c r="N146" s="249"/>
      <c r="O146" s="58" t="s">
        <v>159</v>
      </c>
      <c r="P146" s="59"/>
      <c r="Q146" s="60" t="s">
        <v>162</v>
      </c>
      <c r="R146" s="59"/>
      <c r="S146" s="246"/>
      <c r="T146" s="85"/>
      <c r="U146" s="86"/>
      <c r="Z146" s="92"/>
      <c r="AA146" s="93"/>
    </row>
    <row r="147" spans="1:27" ht="28.15" customHeight="1" thickBot="1">
      <c r="A147" s="258"/>
      <c r="B147" s="245"/>
      <c r="C147" s="76"/>
      <c r="D147" s="62"/>
      <c r="E147" s="271">
        <f>IF(E145="","",E145-E146)</f>
        <v>2</v>
      </c>
      <c r="F147" s="271"/>
      <c r="G147" s="253">
        <f>IF(G145="","",G145-G146)</f>
        <v>5</v>
      </c>
      <c r="H147" s="254"/>
      <c r="I147" s="61"/>
      <c r="J147" s="62"/>
      <c r="K147" s="61"/>
      <c r="L147" s="62"/>
      <c r="M147" s="255">
        <f>IF(M145="","",M145-M146)</f>
        <v>8</v>
      </c>
      <c r="N147" s="255"/>
      <c r="O147" s="63"/>
      <c r="P147" s="64">
        <f>P143+P145</f>
        <v>15</v>
      </c>
      <c r="Q147" s="65"/>
      <c r="R147" s="64">
        <f>R143-R145</f>
        <v>15</v>
      </c>
      <c r="S147" s="247"/>
      <c r="T147" s="85">
        <f>P147*1000000+R147*100+U147</f>
        <v>15001501</v>
      </c>
      <c r="U147" s="39">
        <v>1</v>
      </c>
      <c r="V147" s="87">
        <f>S143</f>
        <v>8</v>
      </c>
      <c r="W147" s="87" t="str">
        <f>A143</f>
        <v>JUST AWAY ２</v>
      </c>
      <c r="Z147" s="92"/>
      <c r="AA147" s="93"/>
    </row>
    <row r="148" spans="1:27" ht="28.15" customHeight="1" thickBot="1">
      <c r="A148" s="78"/>
      <c r="B148" s="79"/>
      <c r="C148" s="273"/>
      <c r="D148" s="273"/>
      <c r="E148" s="273"/>
      <c r="F148" s="274"/>
      <c r="G148" s="273"/>
      <c r="H148" s="273"/>
      <c r="I148" s="273"/>
      <c r="J148" s="273"/>
      <c r="K148" s="275"/>
      <c r="L148" s="273"/>
      <c r="M148" s="273"/>
      <c r="N148" s="273"/>
      <c r="O148" s="276"/>
      <c r="P148" s="277"/>
      <c r="Q148" s="272"/>
      <c r="R148" s="272"/>
      <c r="S148" s="80"/>
      <c r="T148" s="85"/>
      <c r="U148" s="86"/>
      <c r="Z148" s="92"/>
      <c r="AA148" s="93"/>
    </row>
    <row r="149" spans="1:27" ht="28.15" customHeight="1">
      <c r="A149" s="270" t="s">
        <v>147</v>
      </c>
      <c r="B149" s="243">
        <v>12</v>
      </c>
      <c r="C149" s="40" t="str">
        <f>IF(D149="","",IF(D149&gt;D159,"○",IF(D149&lt;D159,"×","△")))</f>
        <v>×</v>
      </c>
      <c r="D149" s="36">
        <v>0</v>
      </c>
      <c r="E149" s="41"/>
      <c r="F149" s="42"/>
      <c r="G149" s="40" t="str">
        <f>IF(H149="","",IF(H149&gt;H164,"○",IF(H149&lt;H164,"×","△")))</f>
        <v>×</v>
      </c>
      <c r="H149" s="36">
        <v>2</v>
      </c>
      <c r="I149" s="41"/>
      <c r="J149" s="43"/>
      <c r="K149" s="44" t="str">
        <f>IF(L149="","",IF(L149&gt;L154,"○",IF(L149&lt;L154,"×","△")))</f>
        <v>△</v>
      </c>
      <c r="L149" s="36">
        <v>6</v>
      </c>
      <c r="M149" s="41"/>
      <c r="N149" s="42"/>
      <c r="O149" s="45" t="s">
        <v>158</v>
      </c>
      <c r="P149" s="46">
        <f>COUNTIF(C149:N150,"○")*3</f>
        <v>0</v>
      </c>
      <c r="Q149" s="47" t="s">
        <v>160</v>
      </c>
      <c r="R149" s="46">
        <f>SUM(C151:N151)</f>
        <v>20</v>
      </c>
      <c r="S149" s="248">
        <f>IF(T153=0,"",RANK(T153,$T$6:$T$168,0))</f>
        <v>29</v>
      </c>
      <c r="T149" s="85"/>
      <c r="U149" s="86"/>
      <c r="Z149" s="92"/>
      <c r="AA149" s="93"/>
    </row>
    <row r="150" spans="1:27" ht="28.15" customHeight="1">
      <c r="A150" s="257"/>
      <c r="B150" s="244"/>
      <c r="C150" s="48" t="str">
        <f>IF(D150="","",IF(D150&gt;D160,"○",IF(D150&lt;D160,"×","△")))</f>
        <v>×</v>
      </c>
      <c r="D150" s="37">
        <v>4</v>
      </c>
      <c r="E150" s="49"/>
      <c r="F150" s="49"/>
      <c r="G150" s="48" t="str">
        <f>IF(H150="","",IF(H150&gt;H165,"○",IF(H150&lt;H165,"×","△")))</f>
        <v>×</v>
      </c>
      <c r="H150" s="37">
        <v>2</v>
      </c>
      <c r="I150" s="49"/>
      <c r="J150" s="50"/>
      <c r="K150" s="51" t="str">
        <f>IF(L150="","",IF(L150&gt;L155,"○",IF(L150&lt;L155,"×","△")))</f>
        <v>×</v>
      </c>
      <c r="L150" s="37">
        <v>6</v>
      </c>
      <c r="M150" s="49"/>
      <c r="N150" s="49"/>
      <c r="O150" s="52"/>
      <c r="P150" s="53"/>
      <c r="Q150" s="54"/>
      <c r="R150" s="53"/>
      <c r="S150" s="246"/>
      <c r="T150" s="85"/>
      <c r="U150" s="86"/>
      <c r="Z150" s="92"/>
      <c r="AA150" s="93"/>
    </row>
    <row r="151" spans="1:27" ht="28.15" customHeight="1" thickBot="1">
      <c r="A151" s="257"/>
      <c r="B151" s="244"/>
      <c r="C151" s="263">
        <f>IF(D149="","",SUM(D149,D150))</f>
        <v>4</v>
      </c>
      <c r="D151" s="264"/>
      <c r="E151" s="49"/>
      <c r="F151" s="49"/>
      <c r="G151" s="263">
        <f>IF(H149="","",SUM(H149,H150))</f>
        <v>4</v>
      </c>
      <c r="H151" s="264"/>
      <c r="I151" s="49"/>
      <c r="J151" s="50"/>
      <c r="K151" s="249">
        <f>IF(L149="","",SUM(L149,L150))</f>
        <v>12</v>
      </c>
      <c r="L151" s="250"/>
      <c r="M151" s="49"/>
      <c r="N151" s="49"/>
      <c r="O151" s="55" t="s">
        <v>117</v>
      </c>
      <c r="P151" s="56">
        <f>COUNTIF(C149:N150,"△")</f>
        <v>1</v>
      </c>
      <c r="Q151" s="57" t="s">
        <v>161</v>
      </c>
      <c r="R151" s="56">
        <f>SUM(C152:N152)</f>
        <v>70</v>
      </c>
      <c r="S151" s="246"/>
      <c r="T151" s="85"/>
      <c r="U151" s="86"/>
      <c r="Z151" s="92"/>
      <c r="AA151" s="93"/>
    </row>
    <row r="152" spans="1:27" ht="28.15" customHeight="1" thickTop="1" thickBot="1">
      <c r="A152" s="257"/>
      <c r="B152" s="244"/>
      <c r="C152" s="263">
        <f>IF(C161="","",SUM(D159:D160))</f>
        <v>18</v>
      </c>
      <c r="D152" s="264"/>
      <c r="E152" s="49"/>
      <c r="F152" s="49"/>
      <c r="G152" s="263">
        <f>IF(G166="","",SUM(H164:H165))</f>
        <v>36</v>
      </c>
      <c r="H152" s="264"/>
      <c r="I152" s="49"/>
      <c r="J152" s="50"/>
      <c r="K152" s="249">
        <f>IF(K156="","",SUM(L154:L155))</f>
        <v>16</v>
      </c>
      <c r="L152" s="250"/>
      <c r="M152" s="49"/>
      <c r="N152" s="49"/>
      <c r="O152" s="58" t="s">
        <v>159</v>
      </c>
      <c r="P152" s="59"/>
      <c r="Q152" s="60" t="s">
        <v>162</v>
      </c>
      <c r="R152" s="59"/>
      <c r="S152" s="246"/>
      <c r="T152" s="85"/>
      <c r="U152" s="86"/>
      <c r="Z152" s="92"/>
      <c r="AA152" s="93"/>
    </row>
    <row r="153" spans="1:27" ht="28.15" customHeight="1" thickBot="1">
      <c r="A153" s="258"/>
      <c r="B153" s="245"/>
      <c r="C153" s="251">
        <f>IF(C151="","",C151-C152)</f>
        <v>-14</v>
      </c>
      <c r="D153" s="252"/>
      <c r="E153" s="61"/>
      <c r="F153" s="61"/>
      <c r="G153" s="253">
        <f>IF(G151="","",G151-G152)</f>
        <v>-32</v>
      </c>
      <c r="H153" s="254"/>
      <c r="I153" s="61"/>
      <c r="J153" s="62"/>
      <c r="K153" s="255">
        <f>IF(K151="","",(K151-K152))</f>
        <v>-4</v>
      </c>
      <c r="L153" s="252"/>
      <c r="M153" s="61"/>
      <c r="N153" s="61"/>
      <c r="O153" s="63"/>
      <c r="P153" s="64">
        <f>P149+P151</f>
        <v>1</v>
      </c>
      <c r="Q153" s="65"/>
      <c r="R153" s="64">
        <f>R149-R151</f>
        <v>-50</v>
      </c>
      <c r="S153" s="247"/>
      <c r="T153" s="85">
        <f>P153*1000000+R153*100+U153</f>
        <v>995000</v>
      </c>
      <c r="U153" s="39"/>
      <c r="V153" s="87">
        <f>S149</f>
        <v>29</v>
      </c>
      <c r="W153" s="87" t="str">
        <f>A149</f>
        <v>星が丘FBC弐</v>
      </c>
      <c r="Z153" s="92"/>
      <c r="AA153" s="93"/>
    </row>
    <row r="154" spans="1:27" ht="28.15" customHeight="1">
      <c r="A154" s="270" t="s">
        <v>148</v>
      </c>
      <c r="B154" s="243">
        <v>12</v>
      </c>
      <c r="C154" s="66"/>
      <c r="D154" s="50"/>
      <c r="E154" s="67" t="str">
        <f>IF(F154="","",IF(F154&gt;F164,"○",IF(F154&lt;F164,"×","△")))</f>
        <v>×</v>
      </c>
      <c r="F154" s="33">
        <v>2</v>
      </c>
      <c r="G154" s="66"/>
      <c r="H154" s="50"/>
      <c r="I154" s="44" t="str">
        <f>IF(J154="","",IF(J154&gt;J159,"○",IF(J154&lt;J159,"×","△")))</f>
        <v>×</v>
      </c>
      <c r="J154" s="36">
        <v>2</v>
      </c>
      <c r="K154" s="68" t="str">
        <f>IF(L154="","",IF(L154&gt;L149,"○",IF(L154&lt;L149,"×","△")))</f>
        <v>△</v>
      </c>
      <c r="L154" s="38">
        <v>6</v>
      </c>
      <c r="M154" s="41"/>
      <c r="N154" s="42"/>
      <c r="O154" s="69" t="s">
        <v>158</v>
      </c>
      <c r="P154" s="70">
        <f>COUNTIF(C154:N155,"○")*3</f>
        <v>3</v>
      </c>
      <c r="Q154" s="71" t="s">
        <v>160</v>
      </c>
      <c r="R154" s="70">
        <f>SUM(C156:N156)</f>
        <v>27</v>
      </c>
      <c r="S154" s="248">
        <f>IF(T158=0,"",RANK(T158,$T$6:$T$168,0))</f>
        <v>25</v>
      </c>
      <c r="T154" s="85"/>
      <c r="U154" s="86"/>
      <c r="Z154" s="92"/>
      <c r="AA154" s="93"/>
    </row>
    <row r="155" spans="1:27" ht="28.15" customHeight="1">
      <c r="A155" s="257"/>
      <c r="B155" s="244"/>
      <c r="C155" s="72"/>
      <c r="D155" s="50"/>
      <c r="E155" s="73" t="str">
        <f>IF(F155="","",IF(F155&gt;F165,"○",IF(F155&lt;F165,"×","△")))</f>
        <v>×</v>
      </c>
      <c r="F155" s="34">
        <v>2</v>
      </c>
      <c r="G155" s="72"/>
      <c r="H155" s="50"/>
      <c r="I155" s="51" t="str">
        <f>IF(J155="","",IF(J155&gt;J160,"○",IF(J155&lt;J160,"×","△")))</f>
        <v>×</v>
      </c>
      <c r="J155" s="37">
        <v>5</v>
      </c>
      <c r="K155" s="51" t="str">
        <f>IF(L155="","",IF(L155&gt;L150,"○",IF(L155&lt;L150,"×","△")))</f>
        <v>○</v>
      </c>
      <c r="L155" s="37">
        <v>10</v>
      </c>
      <c r="M155" s="49"/>
      <c r="N155" s="49"/>
      <c r="O155" s="52"/>
      <c r="P155" s="53"/>
      <c r="Q155" s="54"/>
      <c r="R155" s="53"/>
      <c r="S155" s="246"/>
      <c r="T155" s="85"/>
      <c r="U155" s="86"/>
      <c r="Z155" s="92"/>
      <c r="AA155" s="93"/>
    </row>
    <row r="156" spans="1:27" ht="28.15" customHeight="1" thickBot="1">
      <c r="A156" s="257"/>
      <c r="B156" s="244"/>
      <c r="C156" s="72"/>
      <c r="D156" s="50"/>
      <c r="E156" s="263">
        <f>IF(F154="","",SUM(F154,F155))</f>
        <v>4</v>
      </c>
      <c r="F156" s="265"/>
      <c r="G156" s="72"/>
      <c r="H156" s="50"/>
      <c r="I156" s="278">
        <f>IF(J154="","",SUM(J154,J155))</f>
        <v>7</v>
      </c>
      <c r="J156" s="250"/>
      <c r="K156" s="249">
        <f>IF(L154="","",SUM(L154,L155))</f>
        <v>16</v>
      </c>
      <c r="L156" s="250"/>
      <c r="M156" s="49"/>
      <c r="N156" s="49"/>
      <c r="O156" s="55" t="s">
        <v>117</v>
      </c>
      <c r="P156" s="56">
        <f>COUNTIF(C154:N155,"△")</f>
        <v>1</v>
      </c>
      <c r="Q156" s="57" t="s">
        <v>161</v>
      </c>
      <c r="R156" s="56">
        <f>SUM(C157:N157)</f>
        <v>59</v>
      </c>
      <c r="S156" s="246"/>
      <c r="T156" s="85"/>
      <c r="U156" s="86"/>
      <c r="Z156" s="92"/>
      <c r="AA156" s="93"/>
    </row>
    <row r="157" spans="1:27" ht="28.15" customHeight="1" thickTop="1" thickBot="1">
      <c r="A157" s="257"/>
      <c r="B157" s="244"/>
      <c r="C157" s="72"/>
      <c r="D157" s="50"/>
      <c r="E157" s="263">
        <f>IF(E166="","",SUM(F164:F165))</f>
        <v>23</v>
      </c>
      <c r="F157" s="265"/>
      <c r="G157" s="72"/>
      <c r="H157" s="50"/>
      <c r="I157" s="278">
        <f>IF(I161="","",SUM(J159:J160))</f>
        <v>24</v>
      </c>
      <c r="J157" s="250"/>
      <c r="K157" s="249">
        <f>IF(K151="","",SUM(L149:L150))</f>
        <v>12</v>
      </c>
      <c r="L157" s="250"/>
      <c r="M157" s="49"/>
      <c r="N157" s="49"/>
      <c r="O157" s="58" t="s">
        <v>159</v>
      </c>
      <c r="P157" s="59"/>
      <c r="Q157" s="60" t="s">
        <v>162</v>
      </c>
      <c r="R157" s="59"/>
      <c r="S157" s="246"/>
      <c r="T157" s="85"/>
      <c r="U157" s="86"/>
      <c r="Z157" s="92"/>
      <c r="AA157" s="93"/>
    </row>
    <row r="158" spans="1:27" ht="28.15" customHeight="1" thickBot="1">
      <c r="A158" s="258"/>
      <c r="B158" s="245"/>
      <c r="C158" s="72"/>
      <c r="D158" s="50"/>
      <c r="E158" s="251">
        <f>IF(E156="","",E156-E157)</f>
        <v>-19</v>
      </c>
      <c r="F158" s="255"/>
      <c r="G158" s="72"/>
      <c r="H158" s="50"/>
      <c r="I158" s="251">
        <f>IF(I156="","",(I156-I157))</f>
        <v>-17</v>
      </c>
      <c r="J158" s="252"/>
      <c r="K158" s="255">
        <f>IF(K156="","",K156-K157)</f>
        <v>4</v>
      </c>
      <c r="L158" s="252"/>
      <c r="M158" s="61"/>
      <c r="N158" s="61"/>
      <c r="O158" s="52"/>
      <c r="P158" s="74">
        <f>P154+P156</f>
        <v>4</v>
      </c>
      <c r="Q158" s="54"/>
      <c r="R158" s="74">
        <f>R154-R156</f>
        <v>-32</v>
      </c>
      <c r="S158" s="247"/>
      <c r="T158" s="85">
        <f>P158*1000000+R158*100+U158</f>
        <v>3996800</v>
      </c>
      <c r="U158" s="39"/>
      <c r="V158" s="87">
        <f>S154</f>
        <v>25</v>
      </c>
      <c r="W158" s="87" t="str">
        <f>A154</f>
        <v>健康まにあＺ</v>
      </c>
      <c r="Z158" s="92"/>
      <c r="AA158" s="93"/>
    </row>
    <row r="159" spans="1:27" ht="28.15" customHeight="1">
      <c r="A159" s="270" t="s">
        <v>149</v>
      </c>
      <c r="B159" s="243">
        <v>12</v>
      </c>
      <c r="C159" s="40" t="str">
        <f>IF(D159="","",IF(D159&gt;D149,"○",IF(D159&lt;D149,"×","△")))</f>
        <v>○</v>
      </c>
      <c r="D159" s="36">
        <v>5</v>
      </c>
      <c r="E159" s="41"/>
      <c r="F159" s="42"/>
      <c r="G159" s="75"/>
      <c r="H159" s="43"/>
      <c r="I159" s="44" t="str">
        <f>IF(J159="","",IF(J159&gt;J154,"○",IF(J159&lt;J154,"×","△")))</f>
        <v>○</v>
      </c>
      <c r="J159" s="36">
        <v>13</v>
      </c>
      <c r="K159" s="41"/>
      <c r="L159" s="43"/>
      <c r="M159" s="44" t="str">
        <f>IF(N159="","",IF(N159&gt;N164,"○",IF(N159&lt;N164,"×","△")))</f>
        <v>×</v>
      </c>
      <c r="N159" s="33">
        <v>2</v>
      </c>
      <c r="O159" s="45" t="s">
        <v>158</v>
      </c>
      <c r="P159" s="46">
        <f>COUNTIF(C159:N160,"○")*3</f>
        <v>15</v>
      </c>
      <c r="Q159" s="47" t="s">
        <v>160</v>
      </c>
      <c r="R159" s="46">
        <f>SUM(C161:N161)</f>
        <v>47</v>
      </c>
      <c r="S159" s="248">
        <f>IF(T163=0,"",RANK(T163,$T$6:$T$168,0))</f>
        <v>5</v>
      </c>
      <c r="T159" s="85"/>
      <c r="U159" s="86"/>
      <c r="Z159" s="92"/>
      <c r="AA159" s="93"/>
    </row>
    <row r="160" spans="1:27" ht="28.15" customHeight="1">
      <c r="A160" s="257"/>
      <c r="B160" s="244"/>
      <c r="C160" s="48" t="str">
        <f>IF(D160="","",IF(D160&gt;D150,"○",IF(D160&lt;D150,"×","△")))</f>
        <v>○</v>
      </c>
      <c r="D160" s="37">
        <v>13</v>
      </c>
      <c r="E160" s="49"/>
      <c r="F160" s="49"/>
      <c r="G160" s="72"/>
      <c r="H160" s="50"/>
      <c r="I160" s="51" t="str">
        <f>IF(J160="","",IF(J160&gt;J155,"○",IF(J160&lt;J155,"×","△")))</f>
        <v>○</v>
      </c>
      <c r="J160" s="37">
        <v>11</v>
      </c>
      <c r="K160" s="49"/>
      <c r="L160" s="50"/>
      <c r="M160" s="51" t="str">
        <f>IF(N160="","",IF(N160&gt;N165,"○",IF(N160&lt;N165,"×","△")))</f>
        <v>○</v>
      </c>
      <c r="N160" s="34">
        <v>3</v>
      </c>
      <c r="O160" s="52"/>
      <c r="P160" s="53"/>
      <c r="Q160" s="54"/>
      <c r="R160" s="53"/>
      <c r="S160" s="246"/>
      <c r="T160" s="85"/>
      <c r="U160" s="86"/>
      <c r="Z160" s="92"/>
      <c r="AA160" s="93"/>
    </row>
    <row r="161" spans="1:27" ht="28.15" customHeight="1" thickBot="1">
      <c r="A161" s="257"/>
      <c r="B161" s="244"/>
      <c r="C161" s="263">
        <f>IF(D159="","",SUM(D159,D160))</f>
        <v>18</v>
      </c>
      <c r="D161" s="264"/>
      <c r="E161" s="49"/>
      <c r="F161" s="49"/>
      <c r="G161" s="72"/>
      <c r="H161" s="50"/>
      <c r="I161" s="278">
        <f>IF(J159="","",SUM(J159,J160))</f>
        <v>24</v>
      </c>
      <c r="J161" s="250"/>
      <c r="K161" s="49"/>
      <c r="L161" s="50"/>
      <c r="M161" s="278">
        <f>IF(N159="","",SUM(N159,N160))</f>
        <v>5</v>
      </c>
      <c r="N161" s="250"/>
      <c r="O161" s="55" t="s">
        <v>117</v>
      </c>
      <c r="P161" s="56">
        <f>COUNTIF(C159:N160,"△")</f>
        <v>0</v>
      </c>
      <c r="Q161" s="57" t="s">
        <v>161</v>
      </c>
      <c r="R161" s="56">
        <f>SUM(C162:N162)</f>
        <v>18</v>
      </c>
      <c r="S161" s="246"/>
      <c r="T161" s="85"/>
      <c r="U161" s="86"/>
      <c r="Z161" s="92"/>
      <c r="AA161" s="93"/>
    </row>
    <row r="162" spans="1:27" ht="28.15" customHeight="1" thickTop="1" thickBot="1">
      <c r="A162" s="257"/>
      <c r="B162" s="244"/>
      <c r="C162" s="263">
        <f>IF(C151="","",SUM(D149:D150))</f>
        <v>4</v>
      </c>
      <c r="D162" s="264"/>
      <c r="E162" s="49"/>
      <c r="F162" s="49"/>
      <c r="G162" s="72"/>
      <c r="H162" s="50"/>
      <c r="I162" s="278">
        <f>IF(I156="","",SUM(J154:J155))</f>
        <v>7</v>
      </c>
      <c r="J162" s="250"/>
      <c r="K162" s="49"/>
      <c r="L162" s="50"/>
      <c r="M162" s="278">
        <f>IF(M166="","",SUM(N164:N165))</f>
        <v>7</v>
      </c>
      <c r="N162" s="250"/>
      <c r="O162" s="58" t="s">
        <v>159</v>
      </c>
      <c r="P162" s="59"/>
      <c r="Q162" s="60" t="s">
        <v>162</v>
      </c>
      <c r="R162" s="59"/>
      <c r="S162" s="246"/>
      <c r="T162" s="85"/>
      <c r="U162" s="86"/>
      <c r="Z162" s="92"/>
      <c r="AA162" s="93"/>
    </row>
    <row r="163" spans="1:27" ht="28.15" customHeight="1" thickBot="1">
      <c r="A163" s="258"/>
      <c r="B163" s="245"/>
      <c r="C163" s="253">
        <f>IF(C161="","",C161-C162)</f>
        <v>14</v>
      </c>
      <c r="D163" s="254"/>
      <c r="E163" s="61"/>
      <c r="F163" s="61"/>
      <c r="G163" s="76"/>
      <c r="H163" s="62"/>
      <c r="I163" s="251">
        <f>IF(I161="","",I161-I162)</f>
        <v>17</v>
      </c>
      <c r="J163" s="252"/>
      <c r="K163" s="61"/>
      <c r="L163" s="62"/>
      <c r="M163" s="251">
        <f>IF(M161="","",(M161-M162))</f>
        <v>-2</v>
      </c>
      <c r="N163" s="252"/>
      <c r="O163" s="63"/>
      <c r="P163" s="64">
        <f>P159+P161</f>
        <v>15</v>
      </c>
      <c r="Q163" s="65"/>
      <c r="R163" s="64">
        <f>R159-R161</f>
        <v>29</v>
      </c>
      <c r="S163" s="247"/>
      <c r="T163" s="85">
        <f>P163*1000000+R163*100+U163</f>
        <v>15002900</v>
      </c>
      <c r="U163" s="39"/>
      <c r="V163" s="87">
        <f>S159</f>
        <v>5</v>
      </c>
      <c r="W163" s="87" t="str">
        <f>A159</f>
        <v>植竹FBCレッドソックス</v>
      </c>
      <c r="Z163" s="92"/>
      <c r="AA163" s="93"/>
    </row>
    <row r="164" spans="1:27" ht="28.15" customHeight="1">
      <c r="A164" s="256" t="s">
        <v>150</v>
      </c>
      <c r="B164" s="243">
        <v>12</v>
      </c>
      <c r="C164" s="75"/>
      <c r="D164" s="43"/>
      <c r="E164" s="67" t="str">
        <f>IF(F164="","",IF(F164&gt;F154,"○",IF(F164&lt;F154,"×","△")))</f>
        <v>○</v>
      </c>
      <c r="F164" s="33">
        <v>15</v>
      </c>
      <c r="G164" s="77" t="str">
        <f>IF(H164="","",IF(H164&gt;H149,"○",IF(H164&lt;H149,"×","△")))</f>
        <v>○</v>
      </c>
      <c r="H164" s="38">
        <v>17</v>
      </c>
      <c r="I164" s="41"/>
      <c r="J164" s="43"/>
      <c r="K164" s="41"/>
      <c r="L164" s="43"/>
      <c r="M164" s="68" t="str">
        <f>IF(N164="","",IF(N164&gt;N159,"○",IF(N164&lt;N159,"×","△")))</f>
        <v>○</v>
      </c>
      <c r="N164" s="35">
        <v>5</v>
      </c>
      <c r="O164" s="69" t="s">
        <v>158</v>
      </c>
      <c r="P164" s="70">
        <f>COUNTIF(C164:N165,"○")*3</f>
        <v>15</v>
      </c>
      <c r="Q164" s="71" t="s">
        <v>160</v>
      </c>
      <c r="R164" s="70">
        <f>SUM(C166:N166)</f>
        <v>66</v>
      </c>
      <c r="S164" s="248">
        <f>IF(T168=0,"",RANK(T168,$T$6:$T$168,0))</f>
        <v>4</v>
      </c>
      <c r="T164" s="85"/>
      <c r="U164" s="86"/>
      <c r="Z164" s="92"/>
      <c r="AA164" s="93"/>
    </row>
    <row r="165" spans="1:27" ht="28.15" customHeight="1">
      <c r="A165" s="257"/>
      <c r="B165" s="244"/>
      <c r="C165" s="72"/>
      <c r="D165" s="50"/>
      <c r="E165" s="73" t="str">
        <f>IF(F165="","",IF(F165&gt;F155,"○",IF(F165&lt;F155,"×","△")))</f>
        <v>○</v>
      </c>
      <c r="F165" s="34">
        <v>8</v>
      </c>
      <c r="G165" s="48" t="str">
        <f>IF(H165="","",IF(H165&gt;H150,"○",IF(H165&lt;H150,"×","△")))</f>
        <v>○</v>
      </c>
      <c r="H165" s="37">
        <v>19</v>
      </c>
      <c r="I165" s="49"/>
      <c r="J165" s="50"/>
      <c r="K165" s="49"/>
      <c r="L165" s="50"/>
      <c r="M165" s="51" t="str">
        <f>IF(N165="","",IF(N165&gt;N160,"○",IF(N165&lt;N160,"×","△")))</f>
        <v>×</v>
      </c>
      <c r="N165" s="34">
        <v>2</v>
      </c>
      <c r="O165" s="52"/>
      <c r="P165" s="53"/>
      <c r="Q165" s="54"/>
      <c r="R165" s="53"/>
      <c r="S165" s="246"/>
      <c r="T165" s="85"/>
      <c r="U165" s="86"/>
      <c r="Z165" s="92"/>
      <c r="AA165" s="93"/>
    </row>
    <row r="166" spans="1:27" ht="28.15" customHeight="1" thickBot="1">
      <c r="A166" s="257"/>
      <c r="B166" s="244"/>
      <c r="C166" s="72"/>
      <c r="D166" s="50"/>
      <c r="E166" s="263">
        <f>IF(F164="","",SUM(F164,F165))</f>
        <v>23</v>
      </c>
      <c r="F166" s="265"/>
      <c r="G166" s="263">
        <f>IF(H164="","",SUM(H164,H165))</f>
        <v>36</v>
      </c>
      <c r="H166" s="264"/>
      <c r="I166" s="49"/>
      <c r="J166" s="50"/>
      <c r="K166" s="49"/>
      <c r="L166" s="50"/>
      <c r="M166" s="278">
        <f>IF(N164="","",SUM(N164,N165))</f>
        <v>7</v>
      </c>
      <c r="N166" s="250"/>
      <c r="O166" s="55" t="s">
        <v>117</v>
      </c>
      <c r="P166" s="56">
        <f>COUNTIF(C164:N165,"△")</f>
        <v>0</v>
      </c>
      <c r="Q166" s="57" t="s">
        <v>161</v>
      </c>
      <c r="R166" s="56">
        <f>SUM(C167:N167)</f>
        <v>13</v>
      </c>
      <c r="S166" s="246"/>
      <c r="T166" s="85"/>
      <c r="U166" s="86"/>
      <c r="Z166" s="92"/>
      <c r="AA166" s="93"/>
    </row>
    <row r="167" spans="1:27" ht="28.15" customHeight="1" thickTop="1" thickBot="1">
      <c r="A167" s="257"/>
      <c r="B167" s="244"/>
      <c r="C167" s="72"/>
      <c r="D167" s="50"/>
      <c r="E167" s="263">
        <f>IF(E156="","",SUM(F154:F155))</f>
        <v>4</v>
      </c>
      <c r="F167" s="265"/>
      <c r="G167" s="263">
        <f>IF(G151="","",SUM(H149:H150))</f>
        <v>4</v>
      </c>
      <c r="H167" s="264"/>
      <c r="I167" s="49"/>
      <c r="J167" s="50"/>
      <c r="K167" s="49"/>
      <c r="L167" s="50"/>
      <c r="M167" s="278">
        <f>IF(M161="","",SUM(N159:N160))</f>
        <v>5</v>
      </c>
      <c r="N167" s="250"/>
      <c r="O167" s="58" t="s">
        <v>159</v>
      </c>
      <c r="P167" s="59"/>
      <c r="Q167" s="60" t="s">
        <v>162</v>
      </c>
      <c r="R167" s="59"/>
      <c r="S167" s="246"/>
      <c r="T167" s="85"/>
      <c r="U167" s="86"/>
      <c r="Z167" s="92"/>
      <c r="AA167" s="93"/>
    </row>
    <row r="168" spans="1:27" ht="28.15" customHeight="1" thickBot="1">
      <c r="A168" s="258"/>
      <c r="B168" s="245"/>
      <c r="C168" s="76"/>
      <c r="D168" s="62"/>
      <c r="E168" s="253">
        <f>IF(E166="","",E166-E167)</f>
        <v>19</v>
      </c>
      <c r="F168" s="271"/>
      <c r="G168" s="253">
        <f>IF(G166="","",G166-G167)</f>
        <v>32</v>
      </c>
      <c r="H168" s="254"/>
      <c r="I168" s="61"/>
      <c r="J168" s="62"/>
      <c r="K168" s="61"/>
      <c r="L168" s="62"/>
      <c r="M168" s="251">
        <f>IF(M166="","",M166-M167)</f>
        <v>2</v>
      </c>
      <c r="N168" s="252"/>
      <c r="O168" s="63"/>
      <c r="P168" s="64">
        <f>P164+P166</f>
        <v>15</v>
      </c>
      <c r="Q168" s="65"/>
      <c r="R168" s="64">
        <f>R164-R166</f>
        <v>53</v>
      </c>
      <c r="S168" s="247"/>
      <c r="T168" s="85">
        <f>P168*1000000+R168*100+U168</f>
        <v>15005300</v>
      </c>
      <c r="U168" s="39"/>
      <c r="V168" s="87">
        <f>S164</f>
        <v>4</v>
      </c>
      <c r="W168" s="87" t="str">
        <f>A164</f>
        <v>ＧＴ-Ｒ</v>
      </c>
      <c r="Z168" s="92"/>
      <c r="AA168" s="93"/>
    </row>
    <row r="169" spans="1:27">
      <c r="A169" s="81"/>
      <c r="B169" s="82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5"/>
      <c r="U169" s="86"/>
      <c r="Z169" s="92"/>
      <c r="AA169" s="93"/>
    </row>
    <row r="170" spans="1:27">
      <c r="A170" s="81"/>
      <c r="B170" s="82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5"/>
      <c r="U170" s="86"/>
      <c r="Z170" s="92"/>
      <c r="AA170" s="93"/>
    </row>
    <row r="171" spans="1:27">
      <c r="A171" s="81"/>
      <c r="B171" s="82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5"/>
      <c r="U171" s="86"/>
      <c r="Z171" s="92"/>
      <c r="AA171" s="93"/>
    </row>
    <row r="172" spans="1:27">
      <c r="A172" s="81"/>
      <c r="B172" s="82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5"/>
      <c r="U172" s="86"/>
      <c r="Z172" s="92"/>
      <c r="AA172" s="93"/>
    </row>
    <row r="173" spans="1:27">
      <c r="A173" s="81"/>
      <c r="B173" s="82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5"/>
      <c r="U173" s="86"/>
      <c r="Z173" s="92"/>
      <c r="AA173" s="93"/>
    </row>
    <row r="174" spans="1:27">
      <c r="A174" s="81"/>
      <c r="B174" s="82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5"/>
      <c r="U174" s="86"/>
      <c r="Z174" s="92"/>
      <c r="AA174" s="93"/>
    </row>
  </sheetData>
  <sheetProtection sheet="1" objects="1" scenarios="1"/>
  <sortState ref="AJ2:AJ33">
    <sortCondition ref="AJ2:AJ33"/>
  </sortState>
  <mergeCells count="448">
    <mergeCell ref="M166:N166"/>
    <mergeCell ref="E167:F167"/>
    <mergeCell ref="G167:H167"/>
    <mergeCell ref="M167:N167"/>
    <mergeCell ref="E168:F168"/>
    <mergeCell ref="G168:H168"/>
    <mergeCell ref="M168:N168"/>
    <mergeCell ref="A164:A168"/>
    <mergeCell ref="E166:F166"/>
    <mergeCell ref="G166:H166"/>
    <mergeCell ref="B164:B168"/>
    <mergeCell ref="M161:N161"/>
    <mergeCell ref="C162:D162"/>
    <mergeCell ref="I162:J162"/>
    <mergeCell ref="M162:N162"/>
    <mergeCell ref="C163:D163"/>
    <mergeCell ref="I163:J163"/>
    <mergeCell ref="M163:N163"/>
    <mergeCell ref="A159:A163"/>
    <mergeCell ref="C161:D161"/>
    <mergeCell ref="I161:J161"/>
    <mergeCell ref="B159:B163"/>
    <mergeCell ref="A154:A158"/>
    <mergeCell ref="Q148:R148"/>
    <mergeCell ref="A149:A153"/>
    <mergeCell ref="C151:D151"/>
    <mergeCell ref="G151:H151"/>
    <mergeCell ref="K151:L151"/>
    <mergeCell ref="C152:D152"/>
    <mergeCell ref="G152:H152"/>
    <mergeCell ref="B149:B153"/>
    <mergeCell ref="B154:B158"/>
    <mergeCell ref="E156:F156"/>
    <mergeCell ref="I156:J156"/>
    <mergeCell ref="K156:L156"/>
    <mergeCell ref="E157:F157"/>
    <mergeCell ref="I157:J157"/>
    <mergeCell ref="K157:L157"/>
    <mergeCell ref="E158:F158"/>
    <mergeCell ref="I158:J158"/>
    <mergeCell ref="K158:L158"/>
    <mergeCell ref="C148:D148"/>
    <mergeCell ref="E148:F148"/>
    <mergeCell ref="G148:H148"/>
    <mergeCell ref="I148:J148"/>
    <mergeCell ref="K148:L148"/>
    <mergeCell ref="M148:N148"/>
    <mergeCell ref="O148:P148"/>
    <mergeCell ref="K152:L152"/>
    <mergeCell ref="C153:D153"/>
    <mergeCell ref="G153:H153"/>
    <mergeCell ref="K153:L153"/>
    <mergeCell ref="M145:N145"/>
    <mergeCell ref="E146:F146"/>
    <mergeCell ref="G146:H146"/>
    <mergeCell ref="M146:N146"/>
    <mergeCell ref="E147:F147"/>
    <mergeCell ref="G147:H147"/>
    <mergeCell ref="M147:N147"/>
    <mergeCell ref="A143:A147"/>
    <mergeCell ref="E145:F145"/>
    <mergeCell ref="G145:H145"/>
    <mergeCell ref="B143:B147"/>
    <mergeCell ref="M140:N140"/>
    <mergeCell ref="C141:D141"/>
    <mergeCell ref="I141:J141"/>
    <mergeCell ref="M141:N141"/>
    <mergeCell ref="C142:D142"/>
    <mergeCell ref="I142:J142"/>
    <mergeCell ref="M142:N142"/>
    <mergeCell ref="A138:A142"/>
    <mergeCell ref="C140:D140"/>
    <mergeCell ref="I140:J140"/>
    <mergeCell ref="B138:B142"/>
    <mergeCell ref="A133:A137"/>
    <mergeCell ref="Q127:R127"/>
    <mergeCell ref="A128:A132"/>
    <mergeCell ref="C130:D130"/>
    <mergeCell ref="G130:H130"/>
    <mergeCell ref="K130:L130"/>
    <mergeCell ref="C131:D131"/>
    <mergeCell ref="G131:H131"/>
    <mergeCell ref="B128:B132"/>
    <mergeCell ref="B133:B137"/>
    <mergeCell ref="E135:F135"/>
    <mergeCell ref="I135:J135"/>
    <mergeCell ref="K135:L135"/>
    <mergeCell ref="E136:F136"/>
    <mergeCell ref="I136:J136"/>
    <mergeCell ref="K136:L136"/>
    <mergeCell ref="E137:F137"/>
    <mergeCell ref="I137:J137"/>
    <mergeCell ref="K137:L137"/>
    <mergeCell ref="C127:D127"/>
    <mergeCell ref="E127:F127"/>
    <mergeCell ref="G127:H127"/>
    <mergeCell ref="I127:J127"/>
    <mergeCell ref="K127:L127"/>
    <mergeCell ref="M127:N127"/>
    <mergeCell ref="O127:P127"/>
    <mergeCell ref="K131:L131"/>
    <mergeCell ref="C132:D132"/>
    <mergeCell ref="G132:H132"/>
    <mergeCell ref="K132:L132"/>
    <mergeCell ref="M124:N124"/>
    <mergeCell ref="E125:F125"/>
    <mergeCell ref="G125:H125"/>
    <mergeCell ref="M125:N125"/>
    <mergeCell ref="E126:F126"/>
    <mergeCell ref="G126:H126"/>
    <mergeCell ref="M126:N126"/>
    <mergeCell ref="A122:A126"/>
    <mergeCell ref="E124:F124"/>
    <mergeCell ref="G124:H124"/>
    <mergeCell ref="B122:B126"/>
    <mergeCell ref="M119:N119"/>
    <mergeCell ref="C120:D120"/>
    <mergeCell ref="I120:J120"/>
    <mergeCell ref="M120:N120"/>
    <mergeCell ref="C121:D121"/>
    <mergeCell ref="I121:J121"/>
    <mergeCell ref="M121:N121"/>
    <mergeCell ref="A117:A121"/>
    <mergeCell ref="C119:D119"/>
    <mergeCell ref="I119:J119"/>
    <mergeCell ref="B117:B121"/>
    <mergeCell ref="A112:A116"/>
    <mergeCell ref="Q106:R106"/>
    <mergeCell ref="A107:A111"/>
    <mergeCell ref="C109:D109"/>
    <mergeCell ref="G109:H109"/>
    <mergeCell ref="K109:L109"/>
    <mergeCell ref="C110:D110"/>
    <mergeCell ref="G110:H110"/>
    <mergeCell ref="B107:B111"/>
    <mergeCell ref="B112:B116"/>
    <mergeCell ref="E114:F114"/>
    <mergeCell ref="I114:J114"/>
    <mergeCell ref="K114:L114"/>
    <mergeCell ref="E115:F115"/>
    <mergeCell ref="I115:J115"/>
    <mergeCell ref="K115:L115"/>
    <mergeCell ref="E116:F116"/>
    <mergeCell ref="I116:J116"/>
    <mergeCell ref="K116:L116"/>
    <mergeCell ref="C106:D106"/>
    <mergeCell ref="E106:F106"/>
    <mergeCell ref="G106:H106"/>
    <mergeCell ref="I106:J106"/>
    <mergeCell ref="K106:L106"/>
    <mergeCell ref="M106:N106"/>
    <mergeCell ref="O106:P106"/>
    <mergeCell ref="K110:L110"/>
    <mergeCell ref="C111:D111"/>
    <mergeCell ref="G111:H111"/>
    <mergeCell ref="K111:L111"/>
    <mergeCell ref="M103:N103"/>
    <mergeCell ref="E104:F104"/>
    <mergeCell ref="G104:H104"/>
    <mergeCell ref="M104:N104"/>
    <mergeCell ref="E105:F105"/>
    <mergeCell ref="G105:H105"/>
    <mergeCell ref="M105:N105"/>
    <mergeCell ref="A101:A105"/>
    <mergeCell ref="E103:F103"/>
    <mergeCell ref="G103:H103"/>
    <mergeCell ref="B101:B105"/>
    <mergeCell ref="M98:N98"/>
    <mergeCell ref="C99:D99"/>
    <mergeCell ref="I99:J99"/>
    <mergeCell ref="M99:N99"/>
    <mergeCell ref="C100:D100"/>
    <mergeCell ref="I100:J100"/>
    <mergeCell ref="M100:N100"/>
    <mergeCell ref="A96:A100"/>
    <mergeCell ref="C98:D98"/>
    <mergeCell ref="I98:J98"/>
    <mergeCell ref="B96:B100"/>
    <mergeCell ref="A91:A95"/>
    <mergeCell ref="Q85:R85"/>
    <mergeCell ref="A86:A90"/>
    <mergeCell ref="C88:D88"/>
    <mergeCell ref="G88:H88"/>
    <mergeCell ref="K88:L88"/>
    <mergeCell ref="C89:D89"/>
    <mergeCell ref="G89:H89"/>
    <mergeCell ref="E93:F93"/>
    <mergeCell ref="I93:J93"/>
    <mergeCell ref="K93:L93"/>
    <mergeCell ref="E94:F94"/>
    <mergeCell ref="I94:J94"/>
    <mergeCell ref="K94:L94"/>
    <mergeCell ref="E95:F95"/>
    <mergeCell ref="I95:J95"/>
    <mergeCell ref="K95:L95"/>
    <mergeCell ref="C85:D85"/>
    <mergeCell ref="E85:F85"/>
    <mergeCell ref="G85:H85"/>
    <mergeCell ref="I85:J85"/>
    <mergeCell ref="K85:L85"/>
    <mergeCell ref="M85:N85"/>
    <mergeCell ref="O85:P85"/>
    <mergeCell ref="K89:L89"/>
    <mergeCell ref="C90:D90"/>
    <mergeCell ref="G90:H90"/>
    <mergeCell ref="K90:L90"/>
    <mergeCell ref="M82:N82"/>
    <mergeCell ref="E83:F83"/>
    <mergeCell ref="G83:H83"/>
    <mergeCell ref="M83:N83"/>
    <mergeCell ref="E84:F84"/>
    <mergeCell ref="G84:H84"/>
    <mergeCell ref="M84:N84"/>
    <mergeCell ref="A80:A84"/>
    <mergeCell ref="E82:F82"/>
    <mergeCell ref="G82:H82"/>
    <mergeCell ref="M77:N77"/>
    <mergeCell ref="C78:D78"/>
    <mergeCell ref="I78:J78"/>
    <mergeCell ref="M78:N78"/>
    <mergeCell ref="C79:D79"/>
    <mergeCell ref="I79:J79"/>
    <mergeCell ref="M79:N79"/>
    <mergeCell ref="A75:A79"/>
    <mergeCell ref="C77:D77"/>
    <mergeCell ref="I77:J77"/>
    <mergeCell ref="A70:A74"/>
    <mergeCell ref="Q64:R64"/>
    <mergeCell ref="A65:A69"/>
    <mergeCell ref="C67:D67"/>
    <mergeCell ref="G67:H67"/>
    <mergeCell ref="K67:L67"/>
    <mergeCell ref="C68:D68"/>
    <mergeCell ref="G68:H68"/>
    <mergeCell ref="E72:F72"/>
    <mergeCell ref="I72:J72"/>
    <mergeCell ref="K72:L72"/>
    <mergeCell ref="E73:F73"/>
    <mergeCell ref="I73:J73"/>
    <mergeCell ref="K73:L73"/>
    <mergeCell ref="E74:F74"/>
    <mergeCell ref="I74:J74"/>
    <mergeCell ref="K74:L74"/>
    <mergeCell ref="C64:D64"/>
    <mergeCell ref="E64:F64"/>
    <mergeCell ref="G64:H64"/>
    <mergeCell ref="I64:J64"/>
    <mergeCell ref="K64:L64"/>
    <mergeCell ref="M64:N64"/>
    <mergeCell ref="O64:P64"/>
    <mergeCell ref="K68:L68"/>
    <mergeCell ref="C69:D69"/>
    <mergeCell ref="G69:H69"/>
    <mergeCell ref="K69:L69"/>
    <mergeCell ref="M61:N61"/>
    <mergeCell ref="E62:F62"/>
    <mergeCell ref="G62:H62"/>
    <mergeCell ref="M62:N62"/>
    <mergeCell ref="E63:F63"/>
    <mergeCell ref="G63:H63"/>
    <mergeCell ref="M63:N63"/>
    <mergeCell ref="A59:A63"/>
    <mergeCell ref="E61:F61"/>
    <mergeCell ref="G61:H61"/>
    <mergeCell ref="M56:N56"/>
    <mergeCell ref="C57:D57"/>
    <mergeCell ref="I57:J57"/>
    <mergeCell ref="M57:N57"/>
    <mergeCell ref="C58:D58"/>
    <mergeCell ref="I58:J58"/>
    <mergeCell ref="M58:N58"/>
    <mergeCell ref="A54:A58"/>
    <mergeCell ref="C56:D56"/>
    <mergeCell ref="I56:J56"/>
    <mergeCell ref="A49:A53"/>
    <mergeCell ref="Q43:R43"/>
    <mergeCell ref="A44:A48"/>
    <mergeCell ref="C46:D46"/>
    <mergeCell ref="G46:H46"/>
    <mergeCell ref="K46:L46"/>
    <mergeCell ref="C47:D47"/>
    <mergeCell ref="G47:H47"/>
    <mergeCell ref="E51:F51"/>
    <mergeCell ref="I51:J51"/>
    <mergeCell ref="K51:L51"/>
    <mergeCell ref="E52:F52"/>
    <mergeCell ref="I52:J52"/>
    <mergeCell ref="K52:L52"/>
    <mergeCell ref="E53:F53"/>
    <mergeCell ref="I53:J53"/>
    <mergeCell ref="K53:L53"/>
    <mergeCell ref="C43:D43"/>
    <mergeCell ref="E43:F43"/>
    <mergeCell ref="G43:H43"/>
    <mergeCell ref="I43:J43"/>
    <mergeCell ref="K43:L43"/>
    <mergeCell ref="M43:N43"/>
    <mergeCell ref="O43:P43"/>
    <mergeCell ref="K47:L47"/>
    <mergeCell ref="C48:D48"/>
    <mergeCell ref="G48:H48"/>
    <mergeCell ref="K48:L48"/>
    <mergeCell ref="M40:N40"/>
    <mergeCell ref="E41:F41"/>
    <mergeCell ref="G41:H41"/>
    <mergeCell ref="M41:N41"/>
    <mergeCell ref="E42:F42"/>
    <mergeCell ref="G42:H42"/>
    <mergeCell ref="M42:N42"/>
    <mergeCell ref="A38:A42"/>
    <mergeCell ref="E40:F40"/>
    <mergeCell ref="G40:H40"/>
    <mergeCell ref="M35:N35"/>
    <mergeCell ref="C36:D36"/>
    <mergeCell ref="I36:J36"/>
    <mergeCell ref="M36:N36"/>
    <mergeCell ref="C37:D37"/>
    <mergeCell ref="I37:J37"/>
    <mergeCell ref="M37:N37"/>
    <mergeCell ref="A33:A37"/>
    <mergeCell ref="C35:D35"/>
    <mergeCell ref="I35:J35"/>
    <mergeCell ref="A28:A32"/>
    <mergeCell ref="Q22:R22"/>
    <mergeCell ref="A23:A27"/>
    <mergeCell ref="C25:D25"/>
    <mergeCell ref="G25:H25"/>
    <mergeCell ref="K25:L25"/>
    <mergeCell ref="C26:D26"/>
    <mergeCell ref="G26:H26"/>
    <mergeCell ref="E30:F30"/>
    <mergeCell ref="I30:J30"/>
    <mergeCell ref="K30:L30"/>
    <mergeCell ref="E31:F31"/>
    <mergeCell ref="I31:J31"/>
    <mergeCell ref="K31:L31"/>
    <mergeCell ref="E32:F32"/>
    <mergeCell ref="I32:J32"/>
    <mergeCell ref="K32:L32"/>
    <mergeCell ref="C22:D22"/>
    <mergeCell ref="E22:F22"/>
    <mergeCell ref="G22:H22"/>
    <mergeCell ref="I22:J22"/>
    <mergeCell ref="K22:L22"/>
    <mergeCell ref="M22:N22"/>
    <mergeCell ref="O22:P22"/>
    <mergeCell ref="A17:A21"/>
    <mergeCell ref="E19:F19"/>
    <mergeCell ref="G19:H19"/>
    <mergeCell ref="M14:N14"/>
    <mergeCell ref="C15:D15"/>
    <mergeCell ref="I15:J15"/>
    <mergeCell ref="M15:N15"/>
    <mergeCell ref="C16:D16"/>
    <mergeCell ref="I16:J16"/>
    <mergeCell ref="M16:N16"/>
    <mergeCell ref="A12:A16"/>
    <mergeCell ref="C14:D14"/>
    <mergeCell ref="I14:J14"/>
    <mergeCell ref="M19:N19"/>
    <mergeCell ref="E20:F20"/>
    <mergeCell ref="G20:H20"/>
    <mergeCell ref="M20:N20"/>
    <mergeCell ref="E21:F21"/>
    <mergeCell ref="G21:H21"/>
    <mergeCell ref="M21:N21"/>
    <mergeCell ref="A7:A11"/>
    <mergeCell ref="Q1:R1"/>
    <mergeCell ref="A2:A6"/>
    <mergeCell ref="C4:D4"/>
    <mergeCell ref="G4:H4"/>
    <mergeCell ref="K4:L4"/>
    <mergeCell ref="C5:D5"/>
    <mergeCell ref="G5:H5"/>
    <mergeCell ref="E9:F9"/>
    <mergeCell ref="I9:J9"/>
    <mergeCell ref="K9:L9"/>
    <mergeCell ref="E10:F10"/>
    <mergeCell ref="I10:J10"/>
    <mergeCell ref="K10:L10"/>
    <mergeCell ref="E11:F11"/>
    <mergeCell ref="I11:J11"/>
    <mergeCell ref="K11:L11"/>
    <mergeCell ref="C1:D1"/>
    <mergeCell ref="E1:F1"/>
    <mergeCell ref="G1:H1"/>
    <mergeCell ref="I1:J1"/>
    <mergeCell ref="K1:L1"/>
    <mergeCell ref="M1:N1"/>
    <mergeCell ref="O1:P1"/>
    <mergeCell ref="K5:L5"/>
    <mergeCell ref="C6:D6"/>
    <mergeCell ref="G6:H6"/>
    <mergeCell ref="K6:L6"/>
    <mergeCell ref="S2:S6"/>
    <mergeCell ref="S7:S11"/>
    <mergeCell ref="S12:S16"/>
    <mergeCell ref="S17:S21"/>
    <mergeCell ref="S23:S27"/>
    <mergeCell ref="K26:L26"/>
    <mergeCell ref="C27:D27"/>
    <mergeCell ref="G27:H27"/>
    <mergeCell ref="K27:L27"/>
    <mergeCell ref="S28:S32"/>
    <mergeCell ref="S33:S37"/>
    <mergeCell ref="S38:S42"/>
    <mergeCell ref="S44:S48"/>
    <mergeCell ref="S49:S53"/>
    <mergeCell ref="S54:S58"/>
    <mergeCell ref="S59:S63"/>
    <mergeCell ref="S65:S69"/>
    <mergeCell ref="S70:S74"/>
    <mergeCell ref="S75:S79"/>
    <mergeCell ref="S80:S84"/>
    <mergeCell ref="S86:S90"/>
    <mergeCell ref="S91:S95"/>
    <mergeCell ref="S96:S100"/>
    <mergeCell ref="S101:S105"/>
    <mergeCell ref="S107:S111"/>
    <mergeCell ref="S112:S116"/>
    <mergeCell ref="S117:S121"/>
    <mergeCell ref="S122:S126"/>
    <mergeCell ref="S128:S132"/>
    <mergeCell ref="S133:S137"/>
    <mergeCell ref="S138:S142"/>
    <mergeCell ref="S143:S147"/>
    <mergeCell ref="S149:S153"/>
    <mergeCell ref="S154:S158"/>
    <mergeCell ref="S159:S163"/>
    <mergeCell ref="S164:S168"/>
    <mergeCell ref="B2:B6"/>
    <mergeCell ref="B7:B11"/>
    <mergeCell ref="B12:B16"/>
    <mergeCell ref="B17:B21"/>
    <mergeCell ref="B23:B27"/>
    <mergeCell ref="B28:B32"/>
    <mergeCell ref="B33:B37"/>
    <mergeCell ref="B38:B42"/>
    <mergeCell ref="B44:B48"/>
    <mergeCell ref="B49:B53"/>
    <mergeCell ref="B54:B58"/>
    <mergeCell ref="B59:B63"/>
    <mergeCell ref="B65:B69"/>
    <mergeCell ref="B70:B74"/>
    <mergeCell ref="B75:B79"/>
    <mergeCell ref="B80:B84"/>
    <mergeCell ref="B86:B90"/>
    <mergeCell ref="B91:B95"/>
  </mergeCells>
  <phoneticPr fontId="2"/>
  <conditionalFormatting sqref="T1:T1048576">
    <cfRule type="duplicateValues" dxfId="7" priority="2"/>
  </conditionalFormatting>
  <conditionalFormatting sqref="T5:T169">
    <cfRule type="duplicateValues" dxfId="6" priority="10"/>
  </conditionalFormatting>
  <conditionalFormatting sqref="AA1:AA1048576">
    <cfRule type="containsErrors" dxfId="5" priority="1">
      <formula>ISERROR(AA1)</formula>
    </cfRule>
  </conditionalFormatting>
  <printOptions horizontalCentered="1" verticalCentered="1"/>
  <pageMargins left="0" right="0" top="0" bottom="0" header="0.31496062992125984" footer="0.31496062992125984"/>
  <pageSetup paperSize="9" scale="52" orientation="portrait" horizontalDpi="4294967293" r:id="rId1"/>
  <ignoredErrors>
    <ignoredError sqref="T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AY171"/>
  <sheetViews>
    <sheetView showGridLines="0" showRowColHeaders="0" showRuler="0" zoomScale="49" zoomScaleNormal="49" zoomScalePageLayoutView="62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AI111"/>
    </sheetView>
  </sheetViews>
  <sheetFormatPr defaultColWidth="8.75" defaultRowHeight="23.25"/>
  <cols>
    <col min="1" max="1" width="36.5" style="101" customWidth="1"/>
    <col min="2" max="2" width="14.75" style="28" customWidth="1"/>
    <col min="3" max="3" width="4.75" style="101" customWidth="1"/>
    <col min="4" max="4" width="7.875" style="101" customWidth="1"/>
    <col min="5" max="5" width="4.75" style="101" customWidth="1"/>
    <col min="6" max="6" width="7.875" style="101" customWidth="1"/>
    <col min="7" max="7" width="4.75" style="101" customWidth="1"/>
    <col min="8" max="8" width="7.875" style="101" customWidth="1"/>
    <col min="9" max="9" width="4.75" style="101" customWidth="1"/>
    <col min="10" max="10" width="7.875" style="101" customWidth="1"/>
    <col min="11" max="11" width="4.75" style="101" customWidth="1"/>
    <col min="12" max="12" width="7.875" style="101" customWidth="1"/>
    <col min="13" max="13" width="4.75" style="101" customWidth="1"/>
    <col min="14" max="14" width="7.875" style="101" customWidth="1"/>
    <col min="15" max="15" width="4.75" style="101" customWidth="1"/>
    <col min="16" max="16" width="7.875" style="101" customWidth="1"/>
    <col min="17" max="17" width="4.75" style="101" customWidth="1"/>
    <col min="18" max="18" width="7.875" style="101" customWidth="1"/>
    <col min="19" max="19" width="4.75" style="101" customWidth="1"/>
    <col min="20" max="20" width="7.875" style="101" customWidth="1"/>
    <col min="21" max="21" width="4.75" style="101" customWidth="1"/>
    <col min="22" max="22" width="7.875" style="101" customWidth="1"/>
    <col min="23" max="23" width="4.75" style="101" customWidth="1"/>
    <col min="24" max="24" width="7.875" style="101" customWidth="1"/>
    <col min="25" max="25" width="4.75" style="101" customWidth="1"/>
    <col min="26" max="26" width="7.875" style="101" customWidth="1"/>
    <col min="27" max="27" width="4.75" style="101" customWidth="1"/>
    <col min="28" max="28" width="7.875" style="101" customWidth="1"/>
    <col min="29" max="29" width="4.75" style="101" customWidth="1"/>
    <col min="30" max="30" width="7.875" style="101" customWidth="1"/>
    <col min="31" max="31" width="7.75" style="101" customWidth="1"/>
    <col min="32" max="32" width="14.25" style="101" customWidth="1"/>
    <col min="33" max="33" width="7.75" style="101" customWidth="1"/>
    <col min="34" max="34" width="14.25" style="101" customWidth="1"/>
    <col min="35" max="35" width="13.875" style="101" customWidth="1"/>
    <col min="36" max="36" width="3.25" style="135" customWidth="1"/>
    <col min="37" max="37" width="4" style="5" customWidth="1"/>
    <col min="38" max="38" width="4" style="135" customWidth="1"/>
    <col min="39" max="40" width="4.75" style="135" customWidth="1"/>
    <col min="41" max="41" width="8.75" style="137"/>
    <col min="42" max="42" width="26" style="143" customWidth="1"/>
    <col min="43" max="45" width="2.625" style="101" customWidth="1"/>
    <col min="46" max="46" width="8.75" style="101"/>
    <col min="47" max="47" width="27.625" style="101" customWidth="1"/>
    <col min="48" max="16384" width="8.75" style="101"/>
  </cols>
  <sheetData>
    <row r="1" spans="1:51" s="28" customFormat="1" ht="55.15" customHeight="1" thickBot="1">
      <c r="A1" s="103" t="s">
        <v>151</v>
      </c>
      <c r="B1" s="104"/>
      <c r="C1" s="281">
        <v>1</v>
      </c>
      <c r="D1" s="282"/>
      <c r="E1" s="283">
        <v>2</v>
      </c>
      <c r="F1" s="284"/>
      <c r="G1" s="281">
        <v>3</v>
      </c>
      <c r="H1" s="285"/>
      <c r="I1" s="286">
        <v>4</v>
      </c>
      <c r="J1" s="282"/>
      <c r="K1" s="281">
        <v>5</v>
      </c>
      <c r="L1" s="285"/>
      <c r="M1" s="286">
        <v>6</v>
      </c>
      <c r="N1" s="282"/>
      <c r="O1" s="287">
        <v>7</v>
      </c>
      <c r="P1" s="288"/>
      <c r="Q1" s="287">
        <v>8</v>
      </c>
      <c r="R1" s="289"/>
      <c r="S1" s="301">
        <v>9</v>
      </c>
      <c r="T1" s="288"/>
      <c r="U1" s="287">
        <v>10</v>
      </c>
      <c r="V1" s="289"/>
      <c r="W1" s="301">
        <v>11</v>
      </c>
      <c r="X1" s="288"/>
      <c r="Y1" s="287">
        <v>12</v>
      </c>
      <c r="Z1" s="289"/>
      <c r="AA1" s="287">
        <v>13</v>
      </c>
      <c r="AB1" s="289"/>
      <c r="AC1" s="302">
        <v>14</v>
      </c>
      <c r="AD1" s="303"/>
      <c r="AE1" s="297" t="s">
        <v>152</v>
      </c>
      <c r="AF1" s="298"/>
      <c r="AG1" s="299" t="s">
        <v>153</v>
      </c>
      <c r="AH1" s="300"/>
      <c r="AI1" s="105" t="s">
        <v>154</v>
      </c>
      <c r="AJ1" s="134"/>
      <c r="AK1" s="141"/>
      <c r="AL1" s="134"/>
      <c r="AM1" s="134"/>
      <c r="AN1" s="134"/>
      <c r="AO1" s="146"/>
      <c r="AP1" s="147"/>
      <c r="AQ1" s="106"/>
      <c r="AR1" s="106"/>
      <c r="AS1" s="106"/>
      <c r="AT1" s="106"/>
      <c r="AU1" s="106"/>
      <c r="AV1" s="106"/>
      <c r="AW1" s="106"/>
      <c r="AX1" s="106"/>
      <c r="AY1" s="106"/>
    </row>
    <row r="2" spans="1:51" s="28" customFormat="1" ht="21.6" customHeight="1">
      <c r="A2" s="328" t="s">
        <v>260</v>
      </c>
      <c r="B2" s="333" t="s">
        <v>261</v>
      </c>
      <c r="C2" s="294">
        <v>1</v>
      </c>
      <c r="D2" s="296"/>
      <c r="E2" s="107"/>
      <c r="F2" s="149"/>
      <c r="G2" s="294">
        <v>1</v>
      </c>
      <c r="H2" s="295"/>
      <c r="I2" s="331">
        <v>3</v>
      </c>
      <c r="J2" s="332"/>
      <c r="K2" s="292">
        <v>3</v>
      </c>
      <c r="L2" s="293"/>
      <c r="M2" s="290">
        <v>3</v>
      </c>
      <c r="N2" s="291"/>
      <c r="O2" s="292">
        <v>3</v>
      </c>
      <c r="P2" s="291"/>
      <c r="Q2" s="292">
        <v>3</v>
      </c>
      <c r="R2" s="293"/>
      <c r="S2" s="290">
        <v>3</v>
      </c>
      <c r="T2" s="291"/>
      <c r="U2" s="292">
        <v>3</v>
      </c>
      <c r="V2" s="293"/>
      <c r="W2" s="290">
        <v>3</v>
      </c>
      <c r="X2" s="291"/>
      <c r="Y2" s="294">
        <v>1</v>
      </c>
      <c r="Z2" s="295"/>
      <c r="AA2" s="294">
        <v>1</v>
      </c>
      <c r="AB2" s="296"/>
      <c r="AC2" s="107"/>
      <c r="AD2" s="108"/>
      <c r="AE2" s="308" t="s">
        <v>155</v>
      </c>
      <c r="AF2" s="352">
        <f>COUNTIF(C3:AD4,"○")*3</f>
        <v>30</v>
      </c>
      <c r="AG2" s="310" t="s">
        <v>156</v>
      </c>
      <c r="AH2" s="352">
        <f>SUM(C5:AD5)</f>
        <v>119</v>
      </c>
      <c r="AI2" s="406">
        <f>IF(AJ7=0,"",RANK(AJ7,$AJ$7:$AJ$55))</f>
        <v>3</v>
      </c>
      <c r="AJ2" s="134"/>
      <c r="AK2" s="145" t="s">
        <v>191</v>
      </c>
      <c r="AL2" s="134"/>
      <c r="AM2" s="134"/>
      <c r="AN2" s="134"/>
      <c r="AO2" s="146"/>
      <c r="AP2" s="147"/>
      <c r="AQ2" s="106"/>
      <c r="AR2" s="106"/>
      <c r="AS2" s="106"/>
      <c r="AT2" s="106"/>
      <c r="AU2" s="106"/>
      <c r="AV2" s="106"/>
      <c r="AW2" s="106"/>
      <c r="AX2" s="106"/>
      <c r="AY2" s="106"/>
    </row>
    <row r="3" spans="1:51" ht="21.6" customHeight="1">
      <c r="A3" s="329"/>
      <c r="B3" s="334"/>
      <c r="C3" s="130" t="str">
        <f>IF(D3="","",IF(D3&gt;D9,"○",IF(D3&lt;D9,"×","△")))</f>
        <v>○</v>
      </c>
      <c r="D3" s="99">
        <v>11</v>
      </c>
      <c r="E3" s="109"/>
      <c r="F3" s="118"/>
      <c r="G3" s="130" t="str">
        <f>IF(H3="","",IF(H3&gt;H45,"○",IF(H3&lt;H45,"×","△")))</f>
        <v>○</v>
      </c>
      <c r="H3" s="100">
        <v>10</v>
      </c>
      <c r="I3" s="153"/>
      <c r="J3" s="115"/>
      <c r="K3" s="133" t="str">
        <f>IF(L3="","",IF(L3&gt;L15,"○",IF(L3&lt;L15,"×","△")))</f>
        <v>○</v>
      </c>
      <c r="L3" s="100">
        <v>13</v>
      </c>
      <c r="M3" s="114"/>
      <c r="N3" s="115"/>
      <c r="O3" s="114"/>
      <c r="P3" s="115"/>
      <c r="Q3" s="132" t="str">
        <f>IF(R3="","",IF(R3&gt;R21,"○",IF(R3&lt;R21,"×","△")))</f>
        <v>○</v>
      </c>
      <c r="R3" s="100">
        <v>12</v>
      </c>
      <c r="S3" s="114"/>
      <c r="T3" s="115"/>
      <c r="U3" s="132" t="str">
        <f>IF(V3="","",IF(V3&gt;V39,"○",IF(V3&lt;V39,"×","△")))</f>
        <v>×</v>
      </c>
      <c r="V3" s="100">
        <v>5</v>
      </c>
      <c r="W3" s="114"/>
      <c r="X3" s="115"/>
      <c r="Y3" s="130" t="str">
        <f>IF(Z3="","",IF(Z3&gt;Z27,"○",IF(Z3&lt;Z27,"×","△")))</f>
        <v>○</v>
      </c>
      <c r="Z3" s="100">
        <v>9</v>
      </c>
      <c r="AA3" s="116"/>
      <c r="AB3" s="117"/>
      <c r="AC3" s="109"/>
      <c r="AD3" s="110"/>
      <c r="AE3" s="309"/>
      <c r="AF3" s="353"/>
      <c r="AG3" s="311"/>
      <c r="AH3" s="353"/>
      <c r="AI3" s="407"/>
      <c r="AK3" s="145" t="s">
        <v>192</v>
      </c>
      <c r="AO3" s="146"/>
      <c r="AP3" s="147"/>
      <c r="AQ3" s="102"/>
      <c r="AR3" s="102"/>
      <c r="AS3" s="102"/>
      <c r="AT3" s="102"/>
      <c r="AU3" s="102"/>
      <c r="AV3" s="102"/>
      <c r="AW3" s="102"/>
      <c r="AX3" s="102"/>
      <c r="AY3" s="102"/>
    </row>
    <row r="4" spans="1:51" ht="21.6" customHeight="1" thickBot="1">
      <c r="A4" s="329"/>
      <c r="B4" s="334"/>
      <c r="C4" s="130" t="str">
        <f>IF(D4="","",IF(D4&gt;D10,"○",IF(D4&lt;D10,"×","△")))</f>
        <v>○</v>
      </c>
      <c r="D4" s="99">
        <v>15</v>
      </c>
      <c r="E4" s="109"/>
      <c r="F4" s="118"/>
      <c r="G4" s="130" t="str">
        <f>IF(H4="","",IF(H4&gt;H46,"○",IF(H4&lt;H46,"×","△")))</f>
        <v>×</v>
      </c>
      <c r="H4" s="100">
        <v>5</v>
      </c>
      <c r="I4" s="154"/>
      <c r="J4" s="120"/>
      <c r="K4" s="133" t="str">
        <f>IF(L4="","",IF(L4&gt;L16,"○",IF(L4&lt;L16,"×","△")))</f>
        <v>○</v>
      </c>
      <c r="L4" s="100">
        <v>9</v>
      </c>
      <c r="M4" s="119"/>
      <c r="N4" s="120"/>
      <c r="O4" s="119"/>
      <c r="P4" s="120"/>
      <c r="Q4" s="132" t="str">
        <f>IF(R4="","",IF(R4&gt;R22,"○",IF(R4&lt;R22,"×","△")))</f>
        <v>○</v>
      </c>
      <c r="R4" s="100">
        <v>12</v>
      </c>
      <c r="S4" s="119"/>
      <c r="T4" s="120"/>
      <c r="U4" s="132" t="str">
        <f>IF(V4="","",IF(V4&gt;V40,"○",IF(V4&lt;V40,"×","△")))</f>
        <v>○</v>
      </c>
      <c r="V4" s="100">
        <v>5</v>
      </c>
      <c r="W4" s="119"/>
      <c r="X4" s="120"/>
      <c r="Y4" s="130" t="str">
        <f>IF(Z4="","",IF(Z4&gt;Z28,"○",IF(Z4&lt;Z28,"×","△")))</f>
        <v>○</v>
      </c>
      <c r="Z4" s="100">
        <v>13</v>
      </c>
      <c r="AA4" s="121"/>
      <c r="AB4" s="122"/>
      <c r="AC4" s="109"/>
      <c r="AD4" s="110"/>
      <c r="AE4" s="312" t="s">
        <v>262</v>
      </c>
      <c r="AF4" s="370">
        <f>COUNTIF(C3:AD4,"△")</f>
        <v>0</v>
      </c>
      <c r="AG4" s="314" t="s">
        <v>157</v>
      </c>
      <c r="AH4" s="370">
        <f>SUM(C6:AD6)</f>
        <v>84</v>
      </c>
      <c r="AI4" s="407"/>
      <c r="AK4" s="145" t="s">
        <v>193</v>
      </c>
      <c r="AO4" s="279" t="s">
        <v>195</v>
      </c>
      <c r="AP4" s="279"/>
      <c r="AQ4" s="102"/>
      <c r="AR4" s="102"/>
      <c r="AS4" s="102"/>
      <c r="AT4" s="280" t="s">
        <v>196</v>
      </c>
      <c r="AU4" s="280"/>
      <c r="AV4" s="102"/>
      <c r="AW4" s="102"/>
      <c r="AX4" s="102"/>
      <c r="AY4" s="102"/>
    </row>
    <row r="5" spans="1:51" ht="21.6" customHeight="1" thickBot="1">
      <c r="A5" s="329"/>
      <c r="B5" s="334"/>
      <c r="C5" s="304">
        <f>IF(D3="","",SUM(D3,D4))</f>
        <v>26</v>
      </c>
      <c r="D5" s="336"/>
      <c r="E5" s="109"/>
      <c r="F5" s="118"/>
      <c r="G5" s="304">
        <f>IF(H3="","",SUM(H3,H4))</f>
        <v>15</v>
      </c>
      <c r="H5" s="305"/>
      <c r="I5" s="154"/>
      <c r="J5" s="120"/>
      <c r="K5" s="324">
        <f>IF(L3="","",SUM(L3,L4))</f>
        <v>22</v>
      </c>
      <c r="L5" s="325"/>
      <c r="M5" s="119"/>
      <c r="N5" s="120"/>
      <c r="O5" s="119"/>
      <c r="P5" s="120"/>
      <c r="Q5" s="326">
        <f>IF(R3="","",SUM(R3,R4))</f>
        <v>24</v>
      </c>
      <c r="R5" s="325"/>
      <c r="S5" s="119"/>
      <c r="T5" s="120"/>
      <c r="U5" s="326">
        <f>IF(V3="","",SUM(V3,V4))</f>
        <v>10</v>
      </c>
      <c r="V5" s="325"/>
      <c r="W5" s="119"/>
      <c r="X5" s="120"/>
      <c r="Y5" s="304">
        <f>IF(Z3="","",SUM(Z3,Z4))</f>
        <v>22</v>
      </c>
      <c r="Z5" s="305"/>
      <c r="AA5" s="121"/>
      <c r="AB5" s="122"/>
      <c r="AC5" s="109"/>
      <c r="AD5" s="110"/>
      <c r="AE5" s="313"/>
      <c r="AF5" s="371"/>
      <c r="AG5" s="315"/>
      <c r="AH5" s="371"/>
      <c r="AI5" s="407"/>
      <c r="AK5" s="145" t="s">
        <v>194</v>
      </c>
      <c r="AO5" s="163">
        <v>1</v>
      </c>
      <c r="AP5" s="164" t="str">
        <f>VLOOKUP(AO5,$AL$7:$AM$55,2,FALSE)</f>
        <v>ＦＢ 相模</v>
      </c>
      <c r="AQ5" s="102"/>
      <c r="AR5" s="102"/>
      <c r="AS5" s="102"/>
      <c r="AT5" s="163">
        <v>1</v>
      </c>
      <c r="AU5" s="159"/>
      <c r="AV5" s="102"/>
      <c r="AW5" s="162" t="s">
        <v>197</v>
      </c>
      <c r="AX5" s="102"/>
      <c r="AY5" s="102"/>
    </row>
    <row r="6" spans="1:51" ht="21.6" customHeight="1" thickTop="1" thickBot="1">
      <c r="A6" s="329"/>
      <c r="B6" s="334"/>
      <c r="C6" s="304">
        <f>IF(C11="","",SUM(D9:D10))</f>
        <v>12</v>
      </c>
      <c r="D6" s="336"/>
      <c r="E6" s="109"/>
      <c r="F6" s="118"/>
      <c r="G6" s="304">
        <f>IF(G47="","",SUM(H45:H46))</f>
        <v>20</v>
      </c>
      <c r="H6" s="305"/>
      <c r="I6" s="154"/>
      <c r="J6" s="120"/>
      <c r="K6" s="324">
        <f>IF(K17="","",SUM(L15:L16))</f>
        <v>11</v>
      </c>
      <c r="L6" s="325"/>
      <c r="M6" s="119"/>
      <c r="N6" s="120"/>
      <c r="O6" s="119"/>
      <c r="P6" s="120"/>
      <c r="Q6" s="326">
        <f>IF(Q23="","",SUM(R21:R22))</f>
        <v>16</v>
      </c>
      <c r="R6" s="325"/>
      <c r="S6" s="119"/>
      <c r="T6" s="120"/>
      <c r="U6" s="326">
        <f>IF(U41="","",SUM(V39:V40))</f>
        <v>13</v>
      </c>
      <c r="V6" s="325"/>
      <c r="W6" s="119"/>
      <c r="X6" s="120"/>
      <c r="Y6" s="304">
        <f>IF(Y29="","",SUM(Z27:Z28))</f>
        <v>12</v>
      </c>
      <c r="Z6" s="305"/>
      <c r="AA6" s="121"/>
      <c r="AB6" s="122"/>
      <c r="AC6" s="109"/>
      <c r="AD6" s="110"/>
      <c r="AE6" s="320" t="s">
        <v>118</v>
      </c>
      <c r="AF6" s="359">
        <f>SUM(AF2:AF5)</f>
        <v>30</v>
      </c>
      <c r="AG6" s="322" t="s">
        <v>119</v>
      </c>
      <c r="AH6" s="359">
        <f>AH2-AH4</f>
        <v>35</v>
      </c>
      <c r="AI6" s="407"/>
      <c r="AK6" s="141"/>
      <c r="AO6" s="165">
        <v>2</v>
      </c>
      <c r="AP6" s="166" t="str">
        <f t="shared" ref="AP6:AP13" si="0">VLOOKUP(AO6,$AL$7:$AM$55,2,FALSE)</f>
        <v>SHIMADA愛</v>
      </c>
      <c r="AQ6" s="102"/>
      <c r="AR6" s="102"/>
      <c r="AS6" s="102"/>
      <c r="AT6" s="165">
        <v>2</v>
      </c>
      <c r="AU6" s="160"/>
      <c r="AV6" s="102"/>
      <c r="AW6" s="162" t="s">
        <v>198</v>
      </c>
      <c r="AX6" s="102"/>
      <c r="AY6" s="102"/>
    </row>
    <row r="7" spans="1:51" ht="21.6" customHeight="1" thickBot="1">
      <c r="A7" s="330"/>
      <c r="B7" s="334"/>
      <c r="C7" s="306">
        <f>IF(C5="","",(C5-C6))</f>
        <v>14</v>
      </c>
      <c r="D7" s="335"/>
      <c r="E7" s="111"/>
      <c r="F7" s="127"/>
      <c r="G7" s="306">
        <f>IF(G5="","",G5-G6)</f>
        <v>-5</v>
      </c>
      <c r="H7" s="307"/>
      <c r="I7" s="155"/>
      <c r="J7" s="124"/>
      <c r="K7" s="316">
        <f>IF(K5="","",K5-K6)</f>
        <v>11</v>
      </c>
      <c r="L7" s="317"/>
      <c r="M7" s="123"/>
      <c r="N7" s="124"/>
      <c r="O7" s="123"/>
      <c r="P7" s="124"/>
      <c r="Q7" s="318">
        <f>IF(Q5="","",Q5-Q6)</f>
        <v>8</v>
      </c>
      <c r="R7" s="319"/>
      <c r="S7" s="123"/>
      <c r="T7" s="124"/>
      <c r="U7" s="318">
        <f>IF(U5="","",U5-U6)</f>
        <v>-3</v>
      </c>
      <c r="V7" s="319"/>
      <c r="W7" s="123"/>
      <c r="X7" s="124"/>
      <c r="Y7" s="306">
        <f>IF(Y5="","",Y5-Y6)</f>
        <v>10</v>
      </c>
      <c r="Z7" s="307"/>
      <c r="AA7" s="125"/>
      <c r="AB7" s="126"/>
      <c r="AC7" s="111"/>
      <c r="AD7" s="112"/>
      <c r="AE7" s="321"/>
      <c r="AF7" s="360"/>
      <c r="AG7" s="323"/>
      <c r="AH7" s="360"/>
      <c r="AI7" s="408"/>
      <c r="AJ7" s="135">
        <f>AF6*1000000+AH6*10000+AK7</f>
        <v>30350000</v>
      </c>
      <c r="AK7" s="139"/>
      <c r="AL7" s="135">
        <f>AI2</f>
        <v>3</v>
      </c>
      <c r="AM7" s="135" t="str">
        <f>A2</f>
        <v>ヒロタカ</v>
      </c>
      <c r="AO7" s="165">
        <v>3</v>
      </c>
      <c r="AP7" s="166" t="str">
        <f t="shared" si="0"/>
        <v>ヒロタカ</v>
      </c>
      <c r="AQ7" s="102"/>
      <c r="AR7" s="102"/>
      <c r="AS7" s="102"/>
      <c r="AT7" s="165">
        <v>3</v>
      </c>
      <c r="AU7" s="160"/>
      <c r="AV7" s="102"/>
      <c r="AW7" s="162" t="s">
        <v>199</v>
      </c>
      <c r="AX7" s="102"/>
      <c r="AY7" s="102"/>
    </row>
    <row r="8" spans="1:51" ht="21.6" customHeight="1">
      <c r="A8" s="343" t="s">
        <v>263</v>
      </c>
      <c r="B8" s="342" t="s">
        <v>264</v>
      </c>
      <c r="C8" s="294">
        <v>1</v>
      </c>
      <c r="D8" s="296"/>
      <c r="E8" s="346">
        <v>1</v>
      </c>
      <c r="F8" s="347"/>
      <c r="G8" s="292">
        <v>3</v>
      </c>
      <c r="H8" s="293"/>
      <c r="I8" s="340">
        <v>3</v>
      </c>
      <c r="J8" s="348"/>
      <c r="K8" s="107"/>
      <c r="L8" s="108"/>
      <c r="M8" s="290">
        <v>3</v>
      </c>
      <c r="N8" s="291"/>
      <c r="O8" s="294">
        <v>1</v>
      </c>
      <c r="P8" s="296"/>
      <c r="Q8" s="294">
        <v>1</v>
      </c>
      <c r="R8" s="295"/>
      <c r="S8" s="327">
        <v>1</v>
      </c>
      <c r="T8" s="296"/>
      <c r="U8" s="294">
        <v>1</v>
      </c>
      <c r="V8" s="295"/>
      <c r="W8" s="327">
        <v>1</v>
      </c>
      <c r="X8" s="296"/>
      <c r="Y8" s="292">
        <v>3</v>
      </c>
      <c r="Z8" s="293"/>
      <c r="AA8" s="292">
        <v>3</v>
      </c>
      <c r="AB8" s="291"/>
      <c r="AC8" s="107"/>
      <c r="AD8" s="108"/>
      <c r="AE8" s="308" t="s">
        <v>158</v>
      </c>
      <c r="AF8" s="352">
        <f>COUNTIF(C9:AD10,"○")*3</f>
        <v>3</v>
      </c>
      <c r="AG8" s="310" t="s">
        <v>188</v>
      </c>
      <c r="AH8" s="352">
        <f>SUM(C11:AD11)</f>
        <v>92</v>
      </c>
      <c r="AI8" s="406">
        <f t="shared" ref="AI8" si="1">IF(AJ13=0,"",RANK(AJ13,$AJ$7:$AJ$55))</f>
        <v>8</v>
      </c>
      <c r="AK8" s="141"/>
      <c r="AO8" s="165">
        <v>4</v>
      </c>
      <c r="AP8" s="166" t="str">
        <f t="shared" si="0"/>
        <v>スーパームーン</v>
      </c>
      <c r="AQ8" s="102"/>
      <c r="AR8" s="102"/>
      <c r="AS8" s="102"/>
      <c r="AT8" s="165">
        <v>4</v>
      </c>
      <c r="AU8" s="160"/>
      <c r="AV8" s="102"/>
      <c r="AW8" s="162" t="s">
        <v>200</v>
      </c>
      <c r="AX8" s="102"/>
      <c r="AY8" s="102"/>
    </row>
    <row r="9" spans="1:51" ht="21.6" customHeight="1">
      <c r="A9" s="344"/>
      <c r="B9" s="334"/>
      <c r="C9" s="130" t="str">
        <f>IF(D9="","",IF(D9&gt;D3,"○",IF(D9&lt;D3,"×","△")))</f>
        <v>×</v>
      </c>
      <c r="D9" s="99">
        <v>9</v>
      </c>
      <c r="E9" s="116"/>
      <c r="F9" s="150"/>
      <c r="G9" s="132" t="str">
        <f>IF(H9="","",IF(H9&gt;H15,"○",IF(H9&lt;H15,"×","△")))</f>
        <v>×</v>
      </c>
      <c r="H9" s="100">
        <v>7</v>
      </c>
      <c r="I9" s="153"/>
      <c r="J9" s="115"/>
      <c r="K9" s="109"/>
      <c r="L9" s="110"/>
      <c r="M9" s="133" t="str">
        <f>IF(N9="","",IF(N9&gt;N33,"○",IF(N9&lt;N33,"×","△")))</f>
        <v>○</v>
      </c>
      <c r="N9" s="99">
        <v>9</v>
      </c>
      <c r="O9" s="116"/>
      <c r="P9" s="117"/>
      <c r="Q9" s="130" t="str">
        <f>IF(R9="","",IF(R9&gt;R39,"○",IF(R9&lt;R39,"×","△")))</f>
        <v>×</v>
      </c>
      <c r="R9" s="100">
        <v>9</v>
      </c>
      <c r="S9" s="116"/>
      <c r="T9" s="117"/>
      <c r="U9" s="130" t="str">
        <f>IF(V9="","",IF(V9&gt;V27,"○",IF(V9&lt;V27,"×","△")))</f>
        <v>×</v>
      </c>
      <c r="V9" s="100">
        <v>6</v>
      </c>
      <c r="W9" s="116"/>
      <c r="X9" s="117"/>
      <c r="Y9" s="114"/>
      <c r="Z9" s="115"/>
      <c r="AA9" s="132" t="str">
        <f>IF(AB9="","",IF(AB9&gt;AB45,"○",IF(AB9&lt;AB45,"×","△")))</f>
        <v>×</v>
      </c>
      <c r="AB9" s="99">
        <v>4</v>
      </c>
      <c r="AC9" s="109"/>
      <c r="AD9" s="110"/>
      <c r="AE9" s="309"/>
      <c r="AF9" s="353"/>
      <c r="AG9" s="311"/>
      <c r="AH9" s="353"/>
      <c r="AI9" s="407"/>
      <c r="AK9" s="141"/>
      <c r="AO9" s="165">
        <v>5</v>
      </c>
      <c r="AP9" s="166" t="str">
        <f t="shared" si="0"/>
        <v>どんべえず</v>
      </c>
      <c r="AQ9" s="102"/>
      <c r="AR9" s="102"/>
      <c r="AS9" s="102"/>
      <c r="AT9" s="165">
        <v>5</v>
      </c>
      <c r="AU9" s="160"/>
      <c r="AV9" s="102"/>
      <c r="AW9" s="162" t="s">
        <v>201</v>
      </c>
      <c r="AX9" s="102"/>
      <c r="AY9" s="102"/>
    </row>
    <row r="10" spans="1:51" ht="21.6" customHeight="1">
      <c r="A10" s="344"/>
      <c r="B10" s="334"/>
      <c r="C10" s="130" t="str">
        <f>IF(D10="","",IF(D10&gt;D4,"○",IF(D10&lt;D4,"×","△")))</f>
        <v>×</v>
      </c>
      <c r="D10" s="99">
        <v>3</v>
      </c>
      <c r="E10" s="121"/>
      <c r="F10" s="151"/>
      <c r="G10" s="132" t="str">
        <f>IF(H10="","",IF(H10&gt;H16,"○",IF(H10&lt;H16,"×","△")))</f>
        <v>×</v>
      </c>
      <c r="H10" s="100">
        <v>7</v>
      </c>
      <c r="I10" s="154"/>
      <c r="J10" s="120"/>
      <c r="K10" s="109"/>
      <c r="L10" s="110"/>
      <c r="M10" s="133" t="str">
        <f>IF(N10="","",IF(N10&gt;N34,"○",IF(N10&lt;N34,"×","△")))</f>
        <v>×</v>
      </c>
      <c r="N10" s="99">
        <v>12</v>
      </c>
      <c r="O10" s="121"/>
      <c r="P10" s="122"/>
      <c r="Q10" s="130" t="str">
        <f>IF(R10="","",IF(R10&gt;R40,"○",IF(R10&lt;R40,"×","△")))</f>
        <v>×</v>
      </c>
      <c r="R10" s="100">
        <v>9</v>
      </c>
      <c r="S10" s="121"/>
      <c r="T10" s="122"/>
      <c r="U10" s="130" t="str">
        <f>IF(V10="","",IF(V10&gt;V28,"○",IF(V10&lt;V28,"×","△")))</f>
        <v>×</v>
      </c>
      <c r="V10" s="100">
        <v>9</v>
      </c>
      <c r="W10" s="121"/>
      <c r="X10" s="122"/>
      <c r="Y10" s="119"/>
      <c r="Z10" s="120"/>
      <c r="AA10" s="132" t="str">
        <f>IF(AB10="","",IF(AB10&gt;AB46,"○",IF(AB10&lt;AB46,"×","△")))</f>
        <v>×</v>
      </c>
      <c r="AB10" s="99">
        <v>8</v>
      </c>
      <c r="AC10" s="109"/>
      <c r="AD10" s="110"/>
      <c r="AE10" s="312" t="s">
        <v>117</v>
      </c>
      <c r="AF10" s="370">
        <f>COUNTIF(C9:AD10,"△")</f>
        <v>0</v>
      </c>
      <c r="AG10" s="314" t="s">
        <v>189</v>
      </c>
      <c r="AH10" s="370">
        <f>SUM(C12:AD12)</f>
        <v>158</v>
      </c>
      <c r="AI10" s="407"/>
      <c r="AK10" s="141"/>
      <c r="AO10" s="165">
        <v>6</v>
      </c>
      <c r="AP10" s="166" t="str">
        <f t="shared" si="0"/>
        <v>セニョリータ</v>
      </c>
      <c r="AQ10" s="102"/>
      <c r="AR10" s="102"/>
      <c r="AS10" s="102"/>
      <c r="AT10" s="165">
        <v>6</v>
      </c>
      <c r="AU10" s="160"/>
      <c r="AV10" s="102"/>
      <c r="AW10" s="162" t="s">
        <v>202</v>
      </c>
      <c r="AX10" s="102"/>
      <c r="AY10" s="102"/>
    </row>
    <row r="11" spans="1:51" ht="21.6" customHeight="1" thickBot="1">
      <c r="A11" s="344"/>
      <c r="B11" s="334"/>
      <c r="C11" s="304">
        <f>IF(D9="","",SUM(D9,D10))</f>
        <v>12</v>
      </c>
      <c r="D11" s="336"/>
      <c r="E11" s="121"/>
      <c r="F11" s="151"/>
      <c r="G11" s="326">
        <f>IF(H9="","",SUM(H9,H10))</f>
        <v>14</v>
      </c>
      <c r="H11" s="325"/>
      <c r="I11" s="154"/>
      <c r="J11" s="120"/>
      <c r="K11" s="109"/>
      <c r="L11" s="110"/>
      <c r="M11" s="324">
        <f>IF(N9="","",SUM(N9,N10))</f>
        <v>21</v>
      </c>
      <c r="N11" s="337"/>
      <c r="O11" s="121"/>
      <c r="P11" s="122"/>
      <c r="Q11" s="304">
        <f>IF(R9="","",SUM(R9,R10))</f>
        <v>18</v>
      </c>
      <c r="R11" s="305"/>
      <c r="S11" s="121"/>
      <c r="T11" s="122"/>
      <c r="U11" s="304">
        <f>IF(V9="","",SUM(V9,V10))</f>
        <v>15</v>
      </c>
      <c r="V11" s="305"/>
      <c r="W11" s="121"/>
      <c r="X11" s="122"/>
      <c r="Y11" s="119"/>
      <c r="Z11" s="120"/>
      <c r="AA11" s="326">
        <f>IF(AB9="","",SUM(AB9,AB10))</f>
        <v>12</v>
      </c>
      <c r="AB11" s="337"/>
      <c r="AC11" s="109"/>
      <c r="AD11" s="110"/>
      <c r="AE11" s="313"/>
      <c r="AF11" s="371"/>
      <c r="AG11" s="315"/>
      <c r="AH11" s="371"/>
      <c r="AI11" s="407"/>
      <c r="AK11" s="141"/>
      <c r="AO11" s="165">
        <v>7</v>
      </c>
      <c r="AP11" s="166" t="str">
        <f t="shared" si="0"/>
        <v>七転八笑 B</v>
      </c>
      <c r="AQ11" s="102"/>
      <c r="AR11" s="102"/>
      <c r="AS11" s="102"/>
      <c r="AT11" s="165">
        <v>7</v>
      </c>
      <c r="AU11" s="160"/>
      <c r="AV11" s="102"/>
      <c r="AW11" s="162" t="s">
        <v>203</v>
      </c>
      <c r="AX11" s="102"/>
      <c r="AY11" s="102"/>
    </row>
    <row r="12" spans="1:51" ht="21.6" customHeight="1" thickTop="1" thickBot="1">
      <c r="A12" s="344"/>
      <c r="B12" s="334"/>
      <c r="C12" s="304">
        <f>IF(C5="","",SUM(D3:D4))</f>
        <v>26</v>
      </c>
      <c r="D12" s="336"/>
      <c r="E12" s="121"/>
      <c r="F12" s="151"/>
      <c r="G12" s="326">
        <f>IF(G17="","",SUM(H15:H16))</f>
        <v>27</v>
      </c>
      <c r="H12" s="325"/>
      <c r="I12" s="154"/>
      <c r="J12" s="120"/>
      <c r="K12" s="109"/>
      <c r="L12" s="110"/>
      <c r="M12" s="324">
        <f>IF(M35="","",SUM(N33:N34))</f>
        <v>21</v>
      </c>
      <c r="N12" s="337"/>
      <c r="O12" s="121"/>
      <c r="P12" s="122"/>
      <c r="Q12" s="304">
        <f>IF(Q41="","",SUM(R39:R40))</f>
        <v>32</v>
      </c>
      <c r="R12" s="305"/>
      <c r="S12" s="121"/>
      <c r="T12" s="122"/>
      <c r="U12" s="304">
        <f>IF(U29="","",SUM(V27:V28))</f>
        <v>20</v>
      </c>
      <c r="V12" s="305"/>
      <c r="W12" s="121"/>
      <c r="X12" s="122"/>
      <c r="Y12" s="119"/>
      <c r="Z12" s="120"/>
      <c r="AA12" s="326">
        <f>IF(AA47="","",SUM(AB45:AB46))</f>
        <v>32</v>
      </c>
      <c r="AB12" s="337"/>
      <c r="AC12" s="109"/>
      <c r="AD12" s="110"/>
      <c r="AE12" s="320" t="s">
        <v>159</v>
      </c>
      <c r="AF12" s="359">
        <f>SUM(AF8:AF11)</f>
        <v>3</v>
      </c>
      <c r="AG12" s="322" t="s">
        <v>190</v>
      </c>
      <c r="AH12" s="359">
        <f>AH8-AH10</f>
        <v>-66</v>
      </c>
      <c r="AI12" s="407"/>
      <c r="AK12" s="141"/>
      <c r="AO12" s="165">
        <v>8</v>
      </c>
      <c r="AP12" s="166" t="str">
        <f t="shared" si="0"/>
        <v>ゆたぽん B</v>
      </c>
      <c r="AQ12" s="102"/>
      <c r="AR12" s="102"/>
      <c r="AS12" s="102"/>
      <c r="AT12" s="165">
        <v>8</v>
      </c>
      <c r="AU12" s="160"/>
      <c r="AV12" s="102"/>
      <c r="AW12" s="162" t="s">
        <v>204</v>
      </c>
      <c r="AX12" s="102"/>
      <c r="AY12" s="102"/>
    </row>
    <row r="13" spans="1:51" ht="21.6" customHeight="1" thickBot="1">
      <c r="A13" s="345"/>
      <c r="B13" s="334"/>
      <c r="C13" s="306">
        <f>IF(C11="","",C11-C12)</f>
        <v>-14</v>
      </c>
      <c r="D13" s="335"/>
      <c r="E13" s="125"/>
      <c r="F13" s="152"/>
      <c r="G13" s="318">
        <f>IF(G11="","",(G11-G12))</f>
        <v>-13</v>
      </c>
      <c r="H13" s="319"/>
      <c r="I13" s="155"/>
      <c r="J13" s="124"/>
      <c r="K13" s="111"/>
      <c r="L13" s="112"/>
      <c r="M13" s="338">
        <f>IF(M11="","",M11-M12)</f>
        <v>0</v>
      </c>
      <c r="N13" s="339"/>
      <c r="O13" s="125"/>
      <c r="P13" s="126"/>
      <c r="Q13" s="306">
        <f>IF(Q11="","",Q11-Q12)</f>
        <v>-14</v>
      </c>
      <c r="R13" s="307"/>
      <c r="S13" s="125"/>
      <c r="T13" s="126"/>
      <c r="U13" s="306">
        <f>IF(U11="","",U11-U12)</f>
        <v>-5</v>
      </c>
      <c r="V13" s="307"/>
      <c r="W13" s="125"/>
      <c r="X13" s="126"/>
      <c r="Y13" s="123"/>
      <c r="Z13" s="124"/>
      <c r="AA13" s="318">
        <f>IF(AA11="","",AA11-AA12)</f>
        <v>-20</v>
      </c>
      <c r="AB13" s="339"/>
      <c r="AC13" s="111"/>
      <c r="AD13" s="112"/>
      <c r="AE13" s="321"/>
      <c r="AF13" s="360"/>
      <c r="AG13" s="323"/>
      <c r="AH13" s="360"/>
      <c r="AI13" s="408"/>
      <c r="AJ13" s="135">
        <f>AF12*1000000+AH12*10000+AK13</f>
        <v>2340000</v>
      </c>
      <c r="AK13" s="139"/>
      <c r="AL13" s="135">
        <f>AI8</f>
        <v>8</v>
      </c>
      <c r="AM13" s="135" t="str">
        <f>A8</f>
        <v>ゆたぽん B</v>
      </c>
      <c r="AO13" s="167">
        <v>9</v>
      </c>
      <c r="AP13" s="168" t="str">
        <f t="shared" si="0"/>
        <v>KOGI ブルー</v>
      </c>
      <c r="AQ13" s="102"/>
      <c r="AR13" s="102"/>
      <c r="AS13" s="102"/>
      <c r="AT13" s="167">
        <v>9</v>
      </c>
      <c r="AU13" s="161"/>
      <c r="AV13" s="102"/>
      <c r="AW13" s="162" t="s">
        <v>205</v>
      </c>
      <c r="AX13" s="102"/>
      <c r="AY13" s="102"/>
    </row>
    <row r="14" spans="1:51" ht="21.6" customHeight="1">
      <c r="A14" s="343" t="s">
        <v>265</v>
      </c>
      <c r="B14" s="342" t="s">
        <v>266</v>
      </c>
      <c r="C14" s="292">
        <v>3</v>
      </c>
      <c r="D14" s="291"/>
      <c r="E14" s="292">
        <v>3</v>
      </c>
      <c r="F14" s="291"/>
      <c r="G14" s="292">
        <v>3</v>
      </c>
      <c r="H14" s="293"/>
      <c r="I14" s="149"/>
      <c r="J14" s="108"/>
      <c r="K14" s="340">
        <v>3</v>
      </c>
      <c r="L14" s="341"/>
      <c r="M14" s="290">
        <v>3</v>
      </c>
      <c r="N14" s="291"/>
      <c r="O14" s="294">
        <v>1</v>
      </c>
      <c r="P14" s="296"/>
      <c r="Q14" s="350">
        <v>1</v>
      </c>
      <c r="R14" s="351"/>
      <c r="S14" s="290">
        <v>3</v>
      </c>
      <c r="T14" s="291"/>
      <c r="U14" s="292">
        <v>3</v>
      </c>
      <c r="V14" s="293"/>
      <c r="W14" s="290">
        <v>3</v>
      </c>
      <c r="X14" s="291"/>
      <c r="Y14" s="292">
        <v>3</v>
      </c>
      <c r="Z14" s="293"/>
      <c r="AA14" s="292">
        <v>3</v>
      </c>
      <c r="AB14" s="291"/>
      <c r="AC14" s="107"/>
      <c r="AD14" s="108"/>
      <c r="AE14" s="308" t="s">
        <v>158</v>
      </c>
      <c r="AF14" s="352">
        <f>COUNTIF(C15:AD16,"○")*3</f>
        <v>15</v>
      </c>
      <c r="AG14" s="310" t="s">
        <v>188</v>
      </c>
      <c r="AH14" s="352">
        <f>SUM(C17:AD17)</f>
        <v>99</v>
      </c>
      <c r="AI14" s="406">
        <f t="shared" ref="AI14" si="2">IF(AJ19=0,"",RANK(AJ19,$AJ$7:$AJ$55))</f>
        <v>6</v>
      </c>
      <c r="AK14" s="141"/>
      <c r="AO14" s="146"/>
      <c r="AP14" s="147"/>
      <c r="AQ14" s="102"/>
      <c r="AR14" s="102"/>
      <c r="AS14" s="102"/>
      <c r="AT14" s="102"/>
      <c r="AU14" s="102"/>
      <c r="AV14" s="102"/>
      <c r="AW14" s="102"/>
      <c r="AX14" s="102"/>
      <c r="AY14" s="102"/>
    </row>
    <row r="15" spans="1:51" ht="21.6" customHeight="1">
      <c r="A15" s="344"/>
      <c r="B15" s="334"/>
      <c r="C15" s="132" t="str">
        <f>IF(D15="","",IF(D15&gt;D21,"○",IF(D15&lt;D21,"×","△")))</f>
        <v>○</v>
      </c>
      <c r="D15" s="99">
        <v>12</v>
      </c>
      <c r="E15" s="114"/>
      <c r="F15" s="153"/>
      <c r="G15" s="132" t="str">
        <f>IF(H15="","",IF(H15&gt;H9,"○",IF(H15&lt;H9,"×","△")))</f>
        <v>○</v>
      </c>
      <c r="H15" s="100">
        <v>16</v>
      </c>
      <c r="I15" s="118"/>
      <c r="J15" s="110"/>
      <c r="K15" s="133" t="str">
        <f>IF(L15="","",IF(L15&gt;L3,"○",IF(L15&lt;L3,"×","△")))</f>
        <v>×</v>
      </c>
      <c r="L15" s="100">
        <v>5</v>
      </c>
      <c r="M15" s="114"/>
      <c r="N15" s="115"/>
      <c r="O15" s="130" t="str">
        <f>IF(P15="","",IF(P15&gt;P51,"○",IF(P15&lt;P51,"×","△")))</f>
        <v>○</v>
      </c>
      <c r="P15" s="99">
        <v>9</v>
      </c>
      <c r="Q15" s="116"/>
      <c r="R15" s="117"/>
      <c r="S15" s="133" t="str">
        <f>IF(T15="","",IF(T15&gt;T45,"○",IF(T15&lt;T45,"×","△")))</f>
        <v>×</v>
      </c>
      <c r="T15" s="99">
        <v>3</v>
      </c>
      <c r="U15" s="114"/>
      <c r="V15" s="115"/>
      <c r="W15" s="114"/>
      <c r="X15" s="115"/>
      <c r="Y15" s="132" t="str">
        <f>IF(Z15="","",IF(Z15&gt;Z39,"○",IF(Z15&lt;Z39,"×","△")))</f>
        <v>×</v>
      </c>
      <c r="Z15" s="100">
        <v>3</v>
      </c>
      <c r="AA15" s="114"/>
      <c r="AB15" s="115"/>
      <c r="AC15" s="109"/>
      <c r="AD15" s="110"/>
      <c r="AE15" s="309"/>
      <c r="AF15" s="353"/>
      <c r="AG15" s="311"/>
      <c r="AH15" s="353"/>
      <c r="AI15" s="407"/>
      <c r="AK15" s="141"/>
      <c r="AO15" s="146"/>
      <c r="AP15" s="147"/>
      <c r="AQ15" s="102"/>
      <c r="AR15" s="102"/>
      <c r="AS15" s="102"/>
      <c r="AT15" s="102"/>
      <c r="AU15" s="102"/>
      <c r="AV15" s="102"/>
      <c r="AW15" s="102"/>
      <c r="AX15" s="102"/>
      <c r="AY15" s="102"/>
    </row>
    <row r="16" spans="1:51" ht="21.6" customHeight="1">
      <c r="A16" s="344"/>
      <c r="B16" s="334"/>
      <c r="C16" s="132" t="str">
        <f>IF(D16="","",IF(D16&gt;D22,"○",IF(D16&lt;D22,"×","△")))</f>
        <v>○</v>
      </c>
      <c r="D16" s="99">
        <v>18</v>
      </c>
      <c r="E16" s="119"/>
      <c r="F16" s="154"/>
      <c r="G16" s="132" t="str">
        <f>IF(H16="","",IF(H16&gt;H10,"○",IF(H16&lt;H10,"×","△")))</f>
        <v>○</v>
      </c>
      <c r="H16" s="100">
        <v>11</v>
      </c>
      <c r="I16" s="118"/>
      <c r="J16" s="110"/>
      <c r="K16" s="133" t="str">
        <f>IF(L16="","",IF(L16&gt;L4,"○",IF(L16&lt;L4,"×","△")))</f>
        <v>×</v>
      </c>
      <c r="L16" s="100">
        <v>6</v>
      </c>
      <c r="M16" s="119"/>
      <c r="N16" s="120"/>
      <c r="O16" s="130" t="str">
        <f>IF(P16="","",IF(P16&gt;P52,"○",IF(P16&lt;P52,"×","△")))</f>
        <v>×</v>
      </c>
      <c r="P16" s="99">
        <v>7</v>
      </c>
      <c r="Q16" s="121"/>
      <c r="R16" s="122"/>
      <c r="S16" s="133" t="str">
        <f>IF(T16="","",IF(T16&gt;T46,"○",IF(T16&lt;T46,"×","△")))</f>
        <v>×</v>
      </c>
      <c r="T16" s="99">
        <v>6</v>
      </c>
      <c r="U16" s="119"/>
      <c r="V16" s="120"/>
      <c r="W16" s="119"/>
      <c r="X16" s="120"/>
      <c r="Y16" s="132" t="str">
        <f>IF(Z16="","",IF(Z16&gt;Z40,"○",IF(Z16&lt;Z40,"×","△")))</f>
        <v>×</v>
      </c>
      <c r="Z16" s="100">
        <v>3</v>
      </c>
      <c r="AA16" s="119"/>
      <c r="AB16" s="120"/>
      <c r="AC16" s="109"/>
      <c r="AD16" s="110"/>
      <c r="AE16" s="312" t="s">
        <v>117</v>
      </c>
      <c r="AF16" s="370">
        <f>COUNTIF(C15:AD16,"△")</f>
        <v>0</v>
      </c>
      <c r="AG16" s="314" t="s">
        <v>189</v>
      </c>
      <c r="AH16" s="370">
        <f>SUM(C18:AD18)</f>
        <v>101</v>
      </c>
      <c r="AI16" s="407"/>
      <c r="AK16" s="141"/>
      <c r="AO16" s="146"/>
      <c r="AP16" s="147"/>
      <c r="AQ16" s="102"/>
      <c r="AR16" s="102"/>
      <c r="AS16" s="102"/>
      <c r="AT16" s="102"/>
      <c r="AU16" s="102"/>
      <c r="AV16" s="102"/>
      <c r="AW16" s="102"/>
      <c r="AX16" s="102"/>
      <c r="AY16" s="102"/>
    </row>
    <row r="17" spans="1:51" ht="21.6" customHeight="1" thickBot="1">
      <c r="A17" s="344"/>
      <c r="B17" s="334"/>
      <c r="C17" s="326">
        <f>IF(D15="","",SUM(D15,D16))</f>
        <v>30</v>
      </c>
      <c r="D17" s="337"/>
      <c r="E17" s="119"/>
      <c r="F17" s="154"/>
      <c r="G17" s="326">
        <f>IF(H15="","",SUM(H15,H16))</f>
        <v>27</v>
      </c>
      <c r="H17" s="325"/>
      <c r="I17" s="118"/>
      <c r="J17" s="110"/>
      <c r="K17" s="324">
        <f>IF(L15="","",SUM(L15,L16))</f>
        <v>11</v>
      </c>
      <c r="L17" s="325"/>
      <c r="M17" s="119"/>
      <c r="N17" s="120"/>
      <c r="O17" s="304">
        <f>IF(P15="","",SUM(P15,P16))</f>
        <v>16</v>
      </c>
      <c r="P17" s="336"/>
      <c r="Q17" s="121"/>
      <c r="R17" s="122"/>
      <c r="S17" s="324">
        <f>IF(T15="","",SUM(T15,T16))</f>
        <v>9</v>
      </c>
      <c r="T17" s="337"/>
      <c r="U17" s="119"/>
      <c r="V17" s="120"/>
      <c r="W17" s="119"/>
      <c r="X17" s="120"/>
      <c r="Y17" s="326">
        <f>IF(Z15="","",SUM(Z15,Z16))</f>
        <v>6</v>
      </c>
      <c r="Z17" s="325"/>
      <c r="AA17" s="119"/>
      <c r="AB17" s="120"/>
      <c r="AC17" s="109"/>
      <c r="AD17" s="110"/>
      <c r="AE17" s="313"/>
      <c r="AF17" s="371"/>
      <c r="AG17" s="315"/>
      <c r="AH17" s="371"/>
      <c r="AI17" s="407"/>
      <c r="AK17" s="141"/>
      <c r="AO17" s="146"/>
      <c r="AP17" s="147"/>
      <c r="AQ17" s="102"/>
      <c r="AR17" s="102"/>
      <c r="AS17" s="102"/>
      <c r="AT17" s="102"/>
      <c r="AU17" s="102"/>
      <c r="AV17" s="102"/>
      <c r="AW17" s="102"/>
      <c r="AX17" s="102"/>
      <c r="AY17" s="102"/>
    </row>
    <row r="18" spans="1:51" ht="21.6" customHeight="1" thickTop="1" thickBot="1">
      <c r="A18" s="344"/>
      <c r="B18" s="334"/>
      <c r="C18" s="326">
        <f>IF(C23="","",SUM(D21:D22))</f>
        <v>9</v>
      </c>
      <c r="D18" s="337"/>
      <c r="E18" s="119"/>
      <c r="F18" s="154"/>
      <c r="G18" s="326">
        <f>IF(G11="","",SUM(H9:H10))</f>
        <v>14</v>
      </c>
      <c r="H18" s="325"/>
      <c r="I18" s="118"/>
      <c r="J18" s="110"/>
      <c r="K18" s="324">
        <f>IF(K5="","",SUM(L3:L4))</f>
        <v>22</v>
      </c>
      <c r="L18" s="325"/>
      <c r="M18" s="119"/>
      <c r="N18" s="120"/>
      <c r="O18" s="304">
        <f>IF(O53="","",SUM(P51:P52))</f>
        <v>14</v>
      </c>
      <c r="P18" s="336"/>
      <c r="Q18" s="121"/>
      <c r="R18" s="122"/>
      <c r="S18" s="324">
        <f>IF(S47="","",SUM(T45:T46))</f>
        <v>19</v>
      </c>
      <c r="T18" s="337"/>
      <c r="U18" s="119"/>
      <c r="V18" s="120"/>
      <c r="W18" s="119"/>
      <c r="X18" s="120"/>
      <c r="Y18" s="326">
        <f>IF(Y41="","",SUM(Z39:Z40))</f>
        <v>23</v>
      </c>
      <c r="Z18" s="325"/>
      <c r="AA18" s="119"/>
      <c r="AB18" s="120"/>
      <c r="AC18" s="109"/>
      <c r="AD18" s="110"/>
      <c r="AE18" s="320" t="s">
        <v>159</v>
      </c>
      <c r="AF18" s="359">
        <f>SUM(AF14:AF17)</f>
        <v>15</v>
      </c>
      <c r="AG18" s="322" t="s">
        <v>190</v>
      </c>
      <c r="AH18" s="359">
        <f>AH14-AH16</f>
        <v>-2</v>
      </c>
      <c r="AI18" s="407"/>
      <c r="AK18" s="141"/>
      <c r="AO18" s="146"/>
      <c r="AP18" s="147"/>
      <c r="AQ18" s="102"/>
      <c r="AR18" s="102"/>
      <c r="AS18" s="102"/>
      <c r="AT18" s="102"/>
      <c r="AU18" s="102"/>
      <c r="AV18" s="102"/>
      <c r="AW18" s="102"/>
      <c r="AX18" s="102"/>
      <c r="AY18" s="102"/>
    </row>
    <row r="19" spans="1:51" ht="21.6" customHeight="1" thickBot="1">
      <c r="A19" s="345"/>
      <c r="B19" s="334"/>
      <c r="C19" s="318">
        <f>IF(C17="","",(C17-C18))</f>
        <v>21</v>
      </c>
      <c r="D19" s="339"/>
      <c r="E19" s="123"/>
      <c r="F19" s="155"/>
      <c r="G19" s="318">
        <f>IF(G17="","",G17-G18)</f>
        <v>13</v>
      </c>
      <c r="H19" s="319"/>
      <c r="I19" s="127"/>
      <c r="J19" s="112"/>
      <c r="K19" s="338">
        <f>IF(K17="","",K17-K18)</f>
        <v>-11</v>
      </c>
      <c r="L19" s="319"/>
      <c r="M19" s="123"/>
      <c r="N19" s="124"/>
      <c r="O19" s="306">
        <f>IF(O17="","",O17-O18)</f>
        <v>2</v>
      </c>
      <c r="P19" s="335"/>
      <c r="Q19" s="125"/>
      <c r="R19" s="126"/>
      <c r="S19" s="338">
        <f>IF(S17="","",S17-S18)</f>
        <v>-10</v>
      </c>
      <c r="T19" s="339"/>
      <c r="U19" s="123"/>
      <c r="V19" s="124"/>
      <c r="W19" s="123"/>
      <c r="X19" s="124"/>
      <c r="Y19" s="349">
        <f>IF(Y17="","",Y17-Y18)</f>
        <v>-17</v>
      </c>
      <c r="Z19" s="317"/>
      <c r="AA19" s="123"/>
      <c r="AB19" s="124"/>
      <c r="AC19" s="111"/>
      <c r="AD19" s="112"/>
      <c r="AE19" s="321"/>
      <c r="AF19" s="360"/>
      <c r="AG19" s="323"/>
      <c r="AH19" s="360"/>
      <c r="AI19" s="408"/>
      <c r="AJ19" s="135">
        <f>AF18*1000000+AH18*10000+AK19</f>
        <v>14980000</v>
      </c>
      <c r="AK19" s="139"/>
      <c r="AL19" s="135">
        <f>AI14</f>
        <v>6</v>
      </c>
      <c r="AM19" s="135" t="str">
        <f>A14</f>
        <v>セニョリータ</v>
      </c>
      <c r="AO19" s="146"/>
      <c r="AP19" s="147"/>
      <c r="AQ19" s="102"/>
      <c r="AR19" s="102"/>
      <c r="AS19" s="102"/>
      <c r="AT19" s="102"/>
      <c r="AU19" s="102"/>
      <c r="AV19" s="102"/>
      <c r="AW19" s="102"/>
      <c r="AX19" s="102"/>
      <c r="AY19" s="102"/>
    </row>
    <row r="20" spans="1:51" ht="21.6" customHeight="1">
      <c r="A20" s="361" t="s">
        <v>267</v>
      </c>
      <c r="B20" s="342" t="s">
        <v>268</v>
      </c>
      <c r="C20" s="292">
        <v>3</v>
      </c>
      <c r="D20" s="291"/>
      <c r="E20" s="292">
        <v>3</v>
      </c>
      <c r="F20" s="291"/>
      <c r="G20" s="292">
        <v>3</v>
      </c>
      <c r="H20" s="293"/>
      <c r="I20" s="340">
        <v>3</v>
      </c>
      <c r="J20" s="348"/>
      <c r="K20" s="292">
        <v>3</v>
      </c>
      <c r="L20" s="293"/>
      <c r="M20" s="327">
        <v>1</v>
      </c>
      <c r="N20" s="296"/>
      <c r="O20" s="292">
        <v>3</v>
      </c>
      <c r="P20" s="291"/>
      <c r="Q20" s="354">
        <v>3</v>
      </c>
      <c r="R20" s="341"/>
      <c r="S20" s="327">
        <v>1</v>
      </c>
      <c r="T20" s="296"/>
      <c r="U20" s="107"/>
      <c r="V20" s="108"/>
      <c r="W20" s="327">
        <v>1</v>
      </c>
      <c r="X20" s="296"/>
      <c r="Y20" s="107"/>
      <c r="Z20" s="108"/>
      <c r="AA20" s="327">
        <v>1</v>
      </c>
      <c r="AB20" s="295"/>
      <c r="AC20" s="356">
        <v>1</v>
      </c>
      <c r="AD20" s="357"/>
      <c r="AE20" s="308" t="s">
        <v>158</v>
      </c>
      <c r="AF20" s="352">
        <f>COUNTIF(C21:AD22,"○")*3</f>
        <v>3</v>
      </c>
      <c r="AG20" s="310" t="s">
        <v>188</v>
      </c>
      <c r="AH20" s="352">
        <f>SUM(C23:AD23)</f>
        <v>75</v>
      </c>
      <c r="AI20" s="406">
        <f>IF(AJ25=0,"",RANK(AJ25,$AJ$7:$AJ$55))</f>
        <v>9</v>
      </c>
      <c r="AK20" s="141"/>
      <c r="AO20" s="146"/>
      <c r="AP20" s="147"/>
      <c r="AQ20" s="102"/>
      <c r="AR20" s="102"/>
      <c r="AS20" s="102"/>
      <c r="AT20" s="102"/>
      <c r="AU20" s="102"/>
      <c r="AV20" s="102"/>
      <c r="AW20" s="102"/>
      <c r="AX20" s="102"/>
      <c r="AY20" s="102"/>
    </row>
    <row r="21" spans="1:51" ht="21.6" customHeight="1">
      <c r="A21" s="362"/>
      <c r="B21" s="334"/>
      <c r="C21" s="132" t="str">
        <f>IF(D21="","",IF(D21&gt;D15,"○",IF(D21&lt;D15,"×","△")))</f>
        <v>×</v>
      </c>
      <c r="D21" s="99">
        <v>5</v>
      </c>
      <c r="E21" s="114"/>
      <c r="F21" s="153"/>
      <c r="G21" s="114"/>
      <c r="H21" s="115"/>
      <c r="I21" s="133" t="str">
        <f>IF(J21="","",IF(J21&gt;J27,"○",IF(J21&lt;J27,"×","△")))</f>
        <v>×</v>
      </c>
      <c r="J21" s="99">
        <v>7</v>
      </c>
      <c r="K21" s="114"/>
      <c r="L21" s="115"/>
      <c r="M21" s="131" t="str">
        <f>IF(N21="","",IF(N21&gt;N39,"○",IF(N21&lt;N39,"×","△")))</f>
        <v>×</v>
      </c>
      <c r="N21" s="99">
        <v>1</v>
      </c>
      <c r="O21" s="114"/>
      <c r="P21" s="115"/>
      <c r="Q21" s="132" t="str">
        <f>IF(R21="","",IF(R21&gt;R3,"○",IF(R21&lt;R3,"×","△")))</f>
        <v>×</v>
      </c>
      <c r="R21" s="100">
        <v>7</v>
      </c>
      <c r="S21" s="116"/>
      <c r="T21" s="117"/>
      <c r="U21" s="109"/>
      <c r="V21" s="110"/>
      <c r="W21" s="131" t="str">
        <f>IF(X21="","",IF(X21&gt;X51,"○",IF(X21&lt;X51,"×","△")))</f>
        <v>×</v>
      </c>
      <c r="X21" s="99">
        <v>4</v>
      </c>
      <c r="Y21" s="109"/>
      <c r="Z21" s="110"/>
      <c r="AA21" s="131" t="str">
        <f>IF(AB21="","",IF(AB21&gt;AB33,"○",IF(AB21&lt;AB33,"×","△")))</f>
        <v>×</v>
      </c>
      <c r="AB21" s="100">
        <v>7</v>
      </c>
      <c r="AC21" s="116"/>
      <c r="AD21" s="117"/>
      <c r="AE21" s="309"/>
      <c r="AF21" s="353"/>
      <c r="AG21" s="311"/>
      <c r="AH21" s="353"/>
      <c r="AI21" s="407"/>
      <c r="AK21" s="141"/>
      <c r="AO21" s="146"/>
      <c r="AP21" s="147"/>
      <c r="AQ21" s="102"/>
      <c r="AR21" s="102"/>
      <c r="AS21" s="102"/>
      <c r="AT21" s="102"/>
      <c r="AU21" s="102"/>
      <c r="AV21" s="102"/>
      <c r="AW21" s="102"/>
      <c r="AX21" s="102"/>
      <c r="AY21" s="102"/>
    </row>
    <row r="22" spans="1:51" ht="21.6" customHeight="1">
      <c r="A22" s="362"/>
      <c r="B22" s="334"/>
      <c r="C22" s="132" t="str">
        <f>IF(D22="","",IF(D22&gt;D16,"○",IF(D22&lt;D16,"×","△")))</f>
        <v>×</v>
      </c>
      <c r="D22" s="99">
        <v>4</v>
      </c>
      <c r="E22" s="119"/>
      <c r="F22" s="154"/>
      <c r="G22" s="119"/>
      <c r="H22" s="120"/>
      <c r="I22" s="133" t="str">
        <f>IF(J22="","",IF(J22&gt;J28,"○",IF(J22&lt;J28,"×","△")))</f>
        <v>○</v>
      </c>
      <c r="J22" s="99">
        <v>8</v>
      </c>
      <c r="K22" s="119"/>
      <c r="L22" s="120"/>
      <c r="M22" s="131" t="str">
        <f>IF(N22="","",IF(N22&gt;N40,"○",IF(N22&lt;N40,"×","△")))</f>
        <v>×</v>
      </c>
      <c r="N22" s="99">
        <v>6</v>
      </c>
      <c r="O22" s="119"/>
      <c r="P22" s="120"/>
      <c r="Q22" s="132" t="str">
        <f>IF(R22="","",IF(R22&gt;R4,"○",IF(R22&lt;R4,"×","△")))</f>
        <v>×</v>
      </c>
      <c r="R22" s="100">
        <v>9</v>
      </c>
      <c r="S22" s="121"/>
      <c r="T22" s="122"/>
      <c r="U22" s="109"/>
      <c r="V22" s="110"/>
      <c r="W22" s="131" t="str">
        <f>IF(X22="","",IF(X22&gt;X52,"○",IF(X22&lt;X52,"×","△")))</f>
        <v>×</v>
      </c>
      <c r="X22" s="99">
        <v>9</v>
      </c>
      <c r="Y22" s="109"/>
      <c r="Z22" s="110"/>
      <c r="AA22" s="131" t="str">
        <f>IF(AB22="","",IF(AB22&gt;AB34,"○",IF(AB22&lt;AB34,"×","△")))</f>
        <v>×</v>
      </c>
      <c r="AB22" s="100">
        <v>8</v>
      </c>
      <c r="AC22" s="121"/>
      <c r="AD22" s="122"/>
      <c r="AE22" s="312" t="s">
        <v>117</v>
      </c>
      <c r="AF22" s="370">
        <f>COUNTIF(C21:AD22,"△")</f>
        <v>0</v>
      </c>
      <c r="AG22" s="314" t="s">
        <v>189</v>
      </c>
      <c r="AH22" s="370">
        <f>SUM(C24:AD24)</f>
        <v>177</v>
      </c>
      <c r="AI22" s="407"/>
      <c r="AK22" s="141"/>
      <c r="AO22" s="146"/>
      <c r="AP22" s="147"/>
      <c r="AQ22" s="102"/>
      <c r="AR22" s="102"/>
      <c r="AS22" s="102"/>
      <c r="AT22" s="102"/>
      <c r="AU22" s="102"/>
      <c r="AV22" s="102"/>
      <c r="AW22" s="102"/>
      <c r="AX22" s="102"/>
      <c r="AY22" s="102"/>
    </row>
    <row r="23" spans="1:51" ht="21.6" customHeight="1" thickBot="1">
      <c r="A23" s="362"/>
      <c r="B23" s="334"/>
      <c r="C23" s="326">
        <f>IF(D21="","",SUM(D21,D22))</f>
        <v>9</v>
      </c>
      <c r="D23" s="337"/>
      <c r="E23" s="119"/>
      <c r="F23" s="154"/>
      <c r="G23" s="119"/>
      <c r="H23" s="120"/>
      <c r="I23" s="324">
        <f>IF(J21="","",SUM(J21,J22))</f>
        <v>15</v>
      </c>
      <c r="J23" s="337"/>
      <c r="K23" s="119"/>
      <c r="L23" s="120"/>
      <c r="M23" s="355">
        <f>IF(N21="","",SUM(N21,N22))</f>
        <v>7</v>
      </c>
      <c r="N23" s="336"/>
      <c r="O23" s="119"/>
      <c r="P23" s="120"/>
      <c r="Q23" s="326">
        <f>IF(R21="","",SUM(R21,R22))</f>
        <v>16</v>
      </c>
      <c r="R23" s="325"/>
      <c r="S23" s="121"/>
      <c r="T23" s="122"/>
      <c r="U23" s="109"/>
      <c r="V23" s="110"/>
      <c r="W23" s="355">
        <f>IF(X21="","",SUM(X21,X22))</f>
        <v>13</v>
      </c>
      <c r="X23" s="336"/>
      <c r="Y23" s="109"/>
      <c r="Z23" s="110"/>
      <c r="AA23" s="355">
        <f>IF(AB21="","",SUM(AB21,AB22))</f>
        <v>15</v>
      </c>
      <c r="AB23" s="305"/>
      <c r="AC23" s="121"/>
      <c r="AD23" s="122"/>
      <c r="AE23" s="313"/>
      <c r="AF23" s="371"/>
      <c r="AG23" s="315"/>
      <c r="AH23" s="371"/>
      <c r="AI23" s="407"/>
      <c r="AK23" s="141"/>
      <c r="AO23" s="146"/>
      <c r="AP23" s="147"/>
      <c r="AQ23" s="102"/>
      <c r="AR23" s="102"/>
      <c r="AS23" s="102"/>
      <c r="AT23" s="102"/>
      <c r="AU23" s="102"/>
      <c r="AV23" s="102"/>
      <c r="AW23" s="102"/>
      <c r="AX23" s="102"/>
      <c r="AY23" s="102"/>
    </row>
    <row r="24" spans="1:51" ht="21.6" customHeight="1" thickTop="1" thickBot="1">
      <c r="A24" s="362"/>
      <c r="B24" s="334"/>
      <c r="C24" s="326">
        <f>IF(C17="","",SUM(D15:D16))</f>
        <v>30</v>
      </c>
      <c r="D24" s="337"/>
      <c r="E24" s="119"/>
      <c r="F24" s="154"/>
      <c r="G24" s="119"/>
      <c r="H24" s="120"/>
      <c r="I24" s="324">
        <f>IF(I29="","",SUM(J27:J28))</f>
        <v>24</v>
      </c>
      <c r="J24" s="337"/>
      <c r="K24" s="119"/>
      <c r="L24" s="120"/>
      <c r="M24" s="355">
        <f>IF(M41="","",SUM(N39:N40))</f>
        <v>37</v>
      </c>
      <c r="N24" s="336"/>
      <c r="O24" s="119"/>
      <c r="P24" s="120"/>
      <c r="Q24" s="326">
        <f>IF(Q5="","",SUM(R3:R4))</f>
        <v>24</v>
      </c>
      <c r="R24" s="325"/>
      <c r="S24" s="121"/>
      <c r="T24" s="122"/>
      <c r="U24" s="109"/>
      <c r="V24" s="110"/>
      <c r="W24" s="355">
        <f>IF(W53="","",SUM(X51:X52))</f>
        <v>29</v>
      </c>
      <c r="X24" s="336"/>
      <c r="Y24" s="109"/>
      <c r="Z24" s="110"/>
      <c r="AA24" s="355">
        <f>IF(AA35="","",SUM(AB33:AB34))</f>
        <v>33</v>
      </c>
      <c r="AB24" s="305"/>
      <c r="AC24" s="121"/>
      <c r="AD24" s="122"/>
      <c r="AE24" s="320" t="s">
        <v>159</v>
      </c>
      <c r="AF24" s="359">
        <f>SUM(AF20:AF23)</f>
        <v>3</v>
      </c>
      <c r="AG24" s="322" t="s">
        <v>190</v>
      </c>
      <c r="AH24" s="359">
        <f>AH20-AH22</f>
        <v>-102</v>
      </c>
      <c r="AI24" s="407"/>
      <c r="AK24" s="141"/>
      <c r="AO24" s="146"/>
      <c r="AP24" s="147"/>
      <c r="AQ24" s="102"/>
      <c r="AR24" s="102"/>
      <c r="AS24" s="102"/>
      <c r="AT24" s="102"/>
      <c r="AU24" s="102"/>
      <c r="AV24" s="102"/>
      <c r="AW24" s="102"/>
      <c r="AX24" s="102"/>
      <c r="AY24" s="102"/>
    </row>
    <row r="25" spans="1:51" ht="21.6" customHeight="1" thickBot="1">
      <c r="A25" s="363"/>
      <c r="B25" s="334"/>
      <c r="C25" s="318">
        <f>IF(C23="","",C23-C24)</f>
        <v>-21</v>
      </c>
      <c r="D25" s="339"/>
      <c r="E25" s="123"/>
      <c r="F25" s="155"/>
      <c r="G25" s="123"/>
      <c r="H25" s="124"/>
      <c r="I25" s="338">
        <f>IF(I23="","",(I23-I24))</f>
        <v>-9</v>
      </c>
      <c r="J25" s="339"/>
      <c r="K25" s="123"/>
      <c r="L25" s="124"/>
      <c r="M25" s="364">
        <f>IF(M23="","",M23-M24)</f>
        <v>-30</v>
      </c>
      <c r="N25" s="366"/>
      <c r="O25" s="123"/>
      <c r="P25" s="124"/>
      <c r="Q25" s="318">
        <f>IF(Q23="","",Q23-Q24)</f>
        <v>-8</v>
      </c>
      <c r="R25" s="319"/>
      <c r="S25" s="125"/>
      <c r="T25" s="126"/>
      <c r="U25" s="111"/>
      <c r="V25" s="112"/>
      <c r="W25" s="358">
        <f>IF(W23="","",W23-W24)</f>
        <v>-16</v>
      </c>
      <c r="X25" s="335"/>
      <c r="Y25" s="111"/>
      <c r="Z25" s="112"/>
      <c r="AA25" s="358">
        <f>IF(AA23="","",AA23-AA24)</f>
        <v>-18</v>
      </c>
      <c r="AB25" s="307"/>
      <c r="AC25" s="125"/>
      <c r="AD25" s="126"/>
      <c r="AE25" s="321"/>
      <c r="AF25" s="360"/>
      <c r="AG25" s="323"/>
      <c r="AH25" s="360"/>
      <c r="AI25" s="408"/>
      <c r="AJ25" s="135">
        <f>AF24*1000000+AH24*10000+AK25</f>
        <v>1980000</v>
      </c>
      <c r="AK25" s="139"/>
      <c r="AL25" s="135">
        <f>AI20</f>
        <v>9</v>
      </c>
      <c r="AM25" s="135" t="str">
        <f>A20</f>
        <v>KOGI ブルー</v>
      </c>
      <c r="AO25" s="146"/>
      <c r="AP25" s="147"/>
      <c r="AQ25" s="102"/>
      <c r="AR25" s="102"/>
      <c r="AS25" s="102"/>
      <c r="AT25" s="102"/>
      <c r="AU25" s="102"/>
      <c r="AV25" s="102"/>
      <c r="AW25" s="102"/>
      <c r="AX25" s="102"/>
      <c r="AY25" s="102"/>
    </row>
    <row r="26" spans="1:51" ht="21.6" customHeight="1">
      <c r="A26" s="343" t="s">
        <v>269</v>
      </c>
      <c r="B26" s="342" t="s">
        <v>270</v>
      </c>
      <c r="C26" s="292">
        <v>3</v>
      </c>
      <c r="D26" s="291"/>
      <c r="E26" s="292">
        <v>3</v>
      </c>
      <c r="F26" s="291"/>
      <c r="G26" s="292">
        <v>3</v>
      </c>
      <c r="H26" s="293"/>
      <c r="I26" s="290">
        <v>3</v>
      </c>
      <c r="J26" s="291"/>
      <c r="K26" s="292">
        <v>3</v>
      </c>
      <c r="L26" s="291"/>
      <c r="M26" s="107"/>
      <c r="N26" s="108"/>
      <c r="O26" s="290">
        <v>3</v>
      </c>
      <c r="P26" s="291"/>
      <c r="Q26" s="292">
        <v>3</v>
      </c>
      <c r="R26" s="291"/>
      <c r="S26" s="107"/>
      <c r="T26" s="108"/>
      <c r="U26" s="356">
        <v>1</v>
      </c>
      <c r="V26" s="357"/>
      <c r="W26" s="327">
        <v>1</v>
      </c>
      <c r="X26" s="296"/>
      <c r="Y26" s="346">
        <v>1</v>
      </c>
      <c r="Z26" s="357"/>
      <c r="AA26" s="294">
        <v>1</v>
      </c>
      <c r="AB26" s="295"/>
      <c r="AC26" s="327">
        <v>1</v>
      </c>
      <c r="AD26" s="295"/>
      <c r="AE26" s="308" t="s">
        <v>158</v>
      </c>
      <c r="AF26" s="352">
        <f>COUNTIF(C27:AD28,"○")*3</f>
        <v>9</v>
      </c>
      <c r="AG26" s="310" t="s">
        <v>188</v>
      </c>
      <c r="AH26" s="352">
        <f>SUM(C29:AD29)</f>
        <v>103</v>
      </c>
      <c r="AI26" s="406">
        <f t="shared" ref="AI26" si="3">IF(AJ31=0,"",RANK(AJ31,$AJ$7:$AJ$55))</f>
        <v>7</v>
      </c>
      <c r="AK26" s="141"/>
      <c r="AO26" s="146"/>
      <c r="AP26" s="147"/>
      <c r="AQ26" s="102"/>
      <c r="AR26" s="102"/>
      <c r="AS26" s="102"/>
      <c r="AT26" s="102"/>
      <c r="AU26" s="102"/>
      <c r="AV26" s="102"/>
      <c r="AW26" s="102"/>
      <c r="AX26" s="102"/>
      <c r="AY26" s="102"/>
    </row>
    <row r="27" spans="1:51" ht="21.6" customHeight="1">
      <c r="A27" s="344"/>
      <c r="B27" s="334"/>
      <c r="C27" s="114"/>
      <c r="D27" s="115"/>
      <c r="E27" s="132" t="str">
        <f>IF(F27="","",IF(F27&gt;F33,"○",IF(F27&lt;F33,"×","△")))</f>
        <v>×</v>
      </c>
      <c r="F27" s="99">
        <v>7</v>
      </c>
      <c r="G27" s="114"/>
      <c r="H27" s="115"/>
      <c r="I27" s="133" t="str">
        <f>IF(J27="","",IF(J27&gt;J21,"○",IF(J27&lt;J21,"×","△")))</f>
        <v>○</v>
      </c>
      <c r="J27" s="99">
        <v>18</v>
      </c>
      <c r="K27" s="114"/>
      <c r="L27" s="115"/>
      <c r="M27" s="109"/>
      <c r="N27" s="110"/>
      <c r="O27" s="133" t="str">
        <f>IF(P27="","",IF(P27&gt;P45,"○",IF(P27&lt;P45,"×","△")))</f>
        <v>△</v>
      </c>
      <c r="P27" s="99">
        <v>10</v>
      </c>
      <c r="Q27" s="114"/>
      <c r="R27" s="115"/>
      <c r="S27" s="109"/>
      <c r="T27" s="110"/>
      <c r="U27" s="131" t="str">
        <f>IF(V27="","",IF(V27&gt;V9,"○",IF(V27&lt;V9,"×","△")))</f>
        <v>○</v>
      </c>
      <c r="V27" s="100">
        <v>9</v>
      </c>
      <c r="W27" s="116"/>
      <c r="X27" s="117"/>
      <c r="Y27" s="130" t="str">
        <f>IF(Z27="","",IF(Z27&gt;Z3,"○",IF(Z27&lt;Z3,"×","△")))</f>
        <v>×</v>
      </c>
      <c r="Z27" s="100">
        <v>7</v>
      </c>
      <c r="AA27" s="116"/>
      <c r="AB27" s="117"/>
      <c r="AC27" s="131" t="str">
        <f>IF(AD27="","",IF(AD27&gt;AD51,"○",IF(AD27&lt;AD51,"×","△")))</f>
        <v>×</v>
      </c>
      <c r="AD27" s="100">
        <v>7</v>
      </c>
      <c r="AE27" s="309"/>
      <c r="AF27" s="353"/>
      <c r="AG27" s="311"/>
      <c r="AH27" s="353"/>
      <c r="AI27" s="407"/>
      <c r="AK27" s="141"/>
      <c r="AO27" s="146"/>
      <c r="AP27" s="147"/>
      <c r="AQ27" s="102"/>
      <c r="AR27" s="102"/>
      <c r="AS27" s="102"/>
      <c r="AT27" s="102"/>
      <c r="AU27" s="102"/>
      <c r="AV27" s="102"/>
      <c r="AW27" s="102"/>
      <c r="AX27" s="102"/>
      <c r="AY27" s="102"/>
    </row>
    <row r="28" spans="1:51" ht="21.6" customHeight="1">
      <c r="A28" s="344"/>
      <c r="B28" s="334"/>
      <c r="C28" s="119"/>
      <c r="D28" s="120"/>
      <c r="E28" s="132" t="str">
        <f>IF(F28="","",IF(F28&gt;F34,"○",IF(F28&lt;F34,"×","△")))</f>
        <v>×</v>
      </c>
      <c r="F28" s="99">
        <v>13</v>
      </c>
      <c r="G28" s="119"/>
      <c r="H28" s="120"/>
      <c r="I28" s="133" t="str">
        <f>IF(J28="","",IF(J28&gt;J22,"○",IF(J28&lt;J22,"×","△")))</f>
        <v>×</v>
      </c>
      <c r="J28" s="99">
        <v>6</v>
      </c>
      <c r="K28" s="119"/>
      <c r="L28" s="120"/>
      <c r="M28" s="109"/>
      <c r="N28" s="110"/>
      <c r="O28" s="133" t="str">
        <f>IF(P28="","",IF(P28&gt;P46,"○",IF(P28&lt;P46,"×","△")))</f>
        <v>×</v>
      </c>
      <c r="P28" s="99">
        <v>6</v>
      </c>
      <c r="Q28" s="119"/>
      <c r="R28" s="120"/>
      <c r="S28" s="109"/>
      <c r="T28" s="110"/>
      <c r="U28" s="131" t="str">
        <f>IF(V28="","",IF(V28&gt;V10,"○",IF(V28&lt;V10,"×","△")))</f>
        <v>○</v>
      </c>
      <c r="V28" s="100">
        <v>11</v>
      </c>
      <c r="W28" s="121"/>
      <c r="X28" s="122"/>
      <c r="Y28" s="130" t="str">
        <f>IF(Z28="","",IF(Z28&gt;Z4,"○",IF(Z28&lt;Z4,"×","△")))</f>
        <v>×</v>
      </c>
      <c r="Z28" s="100">
        <v>5</v>
      </c>
      <c r="AA28" s="121"/>
      <c r="AB28" s="122"/>
      <c r="AC28" s="131" t="str">
        <f>IF(AD28="","",IF(AD28&gt;AD52,"○",IF(AD28&lt;AD52,"×","△")))</f>
        <v>×</v>
      </c>
      <c r="AD28" s="100">
        <v>4</v>
      </c>
      <c r="AE28" s="312" t="s">
        <v>117</v>
      </c>
      <c r="AF28" s="370">
        <f>COUNTIF(C27:AD28,"△")</f>
        <v>1</v>
      </c>
      <c r="AG28" s="314" t="s">
        <v>189</v>
      </c>
      <c r="AH28" s="370">
        <f>SUM(C30:AD30)</f>
        <v>117</v>
      </c>
      <c r="AI28" s="407"/>
      <c r="AK28" s="141"/>
      <c r="AO28" s="146"/>
      <c r="AP28" s="147"/>
      <c r="AQ28" s="102"/>
      <c r="AR28" s="102"/>
      <c r="AS28" s="102"/>
      <c r="AT28" s="102"/>
      <c r="AU28" s="102"/>
      <c r="AV28" s="102"/>
      <c r="AW28" s="102"/>
      <c r="AX28" s="102"/>
      <c r="AY28" s="102"/>
    </row>
    <row r="29" spans="1:51" ht="21.6" customHeight="1" thickBot="1">
      <c r="A29" s="344"/>
      <c r="B29" s="334"/>
      <c r="C29" s="119"/>
      <c r="D29" s="120"/>
      <c r="E29" s="326">
        <f>IF(F27="","",SUM(F27,F28))</f>
        <v>20</v>
      </c>
      <c r="F29" s="337"/>
      <c r="G29" s="119"/>
      <c r="H29" s="120"/>
      <c r="I29" s="324">
        <f>IF(J27="","",SUM(J27,J28))</f>
        <v>24</v>
      </c>
      <c r="J29" s="337"/>
      <c r="K29" s="119"/>
      <c r="L29" s="120"/>
      <c r="M29" s="109"/>
      <c r="N29" s="110"/>
      <c r="O29" s="324">
        <f>IF(P27="","",SUM(P27,P28))</f>
        <v>16</v>
      </c>
      <c r="P29" s="337"/>
      <c r="Q29" s="119"/>
      <c r="R29" s="120"/>
      <c r="S29" s="109"/>
      <c r="T29" s="110"/>
      <c r="U29" s="355">
        <f>IF(V27="","",SUM(V27,V28))</f>
        <v>20</v>
      </c>
      <c r="V29" s="305"/>
      <c r="W29" s="121"/>
      <c r="X29" s="122"/>
      <c r="Y29" s="304">
        <f>IF(Z27="","",SUM(Z27,Z28))</f>
        <v>12</v>
      </c>
      <c r="Z29" s="305"/>
      <c r="AA29" s="121"/>
      <c r="AB29" s="122"/>
      <c r="AC29" s="355">
        <f>IF(AD27="","",SUM(AD27,AD28))</f>
        <v>11</v>
      </c>
      <c r="AD29" s="305"/>
      <c r="AE29" s="313"/>
      <c r="AF29" s="371"/>
      <c r="AG29" s="315"/>
      <c r="AH29" s="371"/>
      <c r="AI29" s="407"/>
      <c r="AK29" s="141"/>
      <c r="AO29" s="146"/>
      <c r="AP29" s="147"/>
      <c r="AQ29" s="102"/>
      <c r="AR29" s="102"/>
      <c r="AS29" s="102"/>
      <c r="AT29" s="102"/>
      <c r="AU29" s="102"/>
      <c r="AV29" s="102"/>
      <c r="AW29" s="102"/>
      <c r="AX29" s="102"/>
      <c r="AY29" s="102"/>
    </row>
    <row r="30" spans="1:51" ht="21.6" customHeight="1" thickTop="1" thickBot="1">
      <c r="A30" s="344"/>
      <c r="B30" s="334"/>
      <c r="C30" s="119"/>
      <c r="D30" s="120"/>
      <c r="E30" s="326">
        <f>IF(E35="","",SUM(F33:F34))</f>
        <v>24</v>
      </c>
      <c r="F30" s="337"/>
      <c r="G30" s="119"/>
      <c r="H30" s="120"/>
      <c r="I30" s="324">
        <f>IF(I23="","",SUM(J21:J22))</f>
        <v>15</v>
      </c>
      <c r="J30" s="337"/>
      <c r="K30" s="119"/>
      <c r="L30" s="120"/>
      <c r="M30" s="109"/>
      <c r="N30" s="110"/>
      <c r="O30" s="324">
        <f>IF(O47="","",SUM(P45:P46))</f>
        <v>18</v>
      </c>
      <c r="P30" s="337"/>
      <c r="Q30" s="119"/>
      <c r="R30" s="120"/>
      <c r="S30" s="109"/>
      <c r="T30" s="110"/>
      <c r="U30" s="355">
        <f>IF(U11="","",SUM(V9:V10))</f>
        <v>15</v>
      </c>
      <c r="V30" s="305"/>
      <c r="W30" s="121"/>
      <c r="X30" s="122"/>
      <c r="Y30" s="304">
        <f>IF(Y5="","",SUM(Z3:Z4))</f>
        <v>22</v>
      </c>
      <c r="Z30" s="305"/>
      <c r="AA30" s="121"/>
      <c r="AB30" s="122"/>
      <c r="AC30" s="355">
        <f>IF(AC53="","",SUM(AD51:AD52))</f>
        <v>23</v>
      </c>
      <c r="AD30" s="305"/>
      <c r="AE30" s="320" t="s">
        <v>159</v>
      </c>
      <c r="AF30" s="359">
        <f>SUM(AF26:AF29)</f>
        <v>10</v>
      </c>
      <c r="AG30" s="322" t="s">
        <v>190</v>
      </c>
      <c r="AH30" s="359">
        <f>AH26-AH28</f>
        <v>-14</v>
      </c>
      <c r="AI30" s="407"/>
      <c r="AK30" s="141"/>
      <c r="AO30" s="146"/>
      <c r="AP30" s="147"/>
      <c r="AQ30" s="102"/>
      <c r="AR30" s="102"/>
      <c r="AS30" s="102"/>
      <c r="AT30" s="102"/>
      <c r="AU30" s="102"/>
      <c r="AV30" s="102"/>
      <c r="AW30" s="102"/>
      <c r="AX30" s="102"/>
      <c r="AY30" s="102"/>
    </row>
    <row r="31" spans="1:51" ht="21.6" customHeight="1" thickBot="1">
      <c r="A31" s="345"/>
      <c r="B31" s="334"/>
      <c r="C31" s="123"/>
      <c r="D31" s="124"/>
      <c r="E31" s="318">
        <f>IF(E29="","",(E29-E30))</f>
        <v>-4</v>
      </c>
      <c r="F31" s="339"/>
      <c r="G31" s="123"/>
      <c r="H31" s="124"/>
      <c r="I31" s="338">
        <f>IF(I29="","",I29-I30)</f>
        <v>9</v>
      </c>
      <c r="J31" s="339"/>
      <c r="K31" s="123"/>
      <c r="L31" s="124"/>
      <c r="M31" s="111"/>
      <c r="N31" s="112"/>
      <c r="O31" s="338">
        <f>IF(O29="","",O29-O30)</f>
        <v>-2</v>
      </c>
      <c r="P31" s="339"/>
      <c r="Q31" s="123"/>
      <c r="R31" s="124"/>
      <c r="S31" s="111"/>
      <c r="T31" s="112"/>
      <c r="U31" s="358">
        <f>IF(U29="","",U29-U30)</f>
        <v>5</v>
      </c>
      <c r="V31" s="307"/>
      <c r="W31" s="125"/>
      <c r="X31" s="126"/>
      <c r="Y31" s="306">
        <f>IF(Y29="","",Y29-Y30)</f>
        <v>-10</v>
      </c>
      <c r="Z31" s="307"/>
      <c r="AA31" s="125"/>
      <c r="AB31" s="126"/>
      <c r="AC31" s="364">
        <f>IF(AC29="","",AC29-AC30)</f>
        <v>-12</v>
      </c>
      <c r="AD31" s="365"/>
      <c r="AE31" s="321"/>
      <c r="AF31" s="360"/>
      <c r="AG31" s="323"/>
      <c r="AH31" s="360"/>
      <c r="AI31" s="408"/>
      <c r="AJ31" s="135">
        <f>AF30*1000000+AH30*10000+AK31</f>
        <v>9860000</v>
      </c>
      <c r="AK31" s="139"/>
      <c r="AL31" s="135">
        <f>AI26</f>
        <v>7</v>
      </c>
      <c r="AM31" s="135" t="str">
        <f>A26</f>
        <v>七転八笑 B</v>
      </c>
      <c r="AO31" s="146"/>
      <c r="AP31" s="147"/>
      <c r="AQ31" s="102"/>
      <c r="AR31" s="102"/>
      <c r="AS31" s="102"/>
      <c r="AT31" s="102"/>
      <c r="AU31" s="102"/>
      <c r="AV31" s="102"/>
      <c r="AW31" s="102"/>
      <c r="AX31" s="102"/>
      <c r="AY31" s="102"/>
    </row>
    <row r="32" spans="1:51" ht="21.6" customHeight="1">
      <c r="A32" s="343" t="s">
        <v>271</v>
      </c>
      <c r="B32" s="342" t="s">
        <v>272</v>
      </c>
      <c r="C32" s="292">
        <v>3</v>
      </c>
      <c r="D32" s="291"/>
      <c r="E32" s="292">
        <v>3</v>
      </c>
      <c r="F32" s="291"/>
      <c r="G32" s="107"/>
      <c r="H32" s="108"/>
      <c r="I32" s="327">
        <v>1</v>
      </c>
      <c r="J32" s="296"/>
      <c r="K32" s="294">
        <v>1</v>
      </c>
      <c r="L32" s="295"/>
      <c r="M32" s="340">
        <v>3</v>
      </c>
      <c r="N32" s="348"/>
      <c r="O32" s="294">
        <v>1</v>
      </c>
      <c r="P32" s="296"/>
      <c r="Q32" s="294">
        <v>1</v>
      </c>
      <c r="R32" s="295"/>
      <c r="S32" s="356">
        <v>1</v>
      </c>
      <c r="T32" s="347"/>
      <c r="U32" s="294">
        <v>1</v>
      </c>
      <c r="V32" s="295"/>
      <c r="W32" s="368">
        <v>3</v>
      </c>
      <c r="X32" s="369"/>
      <c r="Y32" s="294">
        <v>1</v>
      </c>
      <c r="Z32" s="295"/>
      <c r="AA32" s="294">
        <v>1</v>
      </c>
      <c r="AB32" s="296"/>
      <c r="AC32" s="107"/>
      <c r="AD32" s="108"/>
      <c r="AE32" s="308" t="s">
        <v>158</v>
      </c>
      <c r="AF32" s="352">
        <f>COUNTIF(C33:AD34,"○")*3</f>
        <v>18</v>
      </c>
      <c r="AG32" s="310" t="s">
        <v>188</v>
      </c>
      <c r="AH32" s="352">
        <f>SUM(C35:AD35)</f>
        <v>124</v>
      </c>
      <c r="AI32" s="406">
        <f t="shared" ref="AI32" si="4">IF(AJ37=0,"",RANK(AJ37,$AJ$7:$AJ$55))</f>
        <v>5</v>
      </c>
      <c r="AK32" s="141"/>
      <c r="AO32" s="146"/>
      <c r="AP32" s="147"/>
      <c r="AQ32" s="102"/>
      <c r="AR32" s="102"/>
      <c r="AS32" s="102"/>
      <c r="AT32" s="102"/>
      <c r="AU32" s="102"/>
      <c r="AV32" s="102"/>
      <c r="AW32" s="102"/>
      <c r="AX32" s="102"/>
      <c r="AY32" s="102"/>
    </row>
    <row r="33" spans="1:51" ht="21.6" customHeight="1">
      <c r="A33" s="344"/>
      <c r="B33" s="334"/>
      <c r="C33" s="114"/>
      <c r="D33" s="115"/>
      <c r="E33" s="132" t="str">
        <f>IF(F33="","",IF(F33&gt;F27,"○",IF(F33&lt;F27,"×","△")))</f>
        <v>○</v>
      </c>
      <c r="F33" s="99">
        <v>9</v>
      </c>
      <c r="G33" s="109"/>
      <c r="H33" s="110"/>
      <c r="I33" s="131" t="str">
        <f>IF(J33="","",IF(J33&gt;J39,"○",IF(J33&lt;J39,"×","△")))</f>
        <v>×</v>
      </c>
      <c r="J33" s="99">
        <v>7</v>
      </c>
      <c r="K33" s="116"/>
      <c r="L33" s="117"/>
      <c r="M33" s="133" t="str">
        <f>IF(N33="","",IF(N33&gt;N9,"○",IF(N33&lt;N9,"×","△")))</f>
        <v>×</v>
      </c>
      <c r="N33" s="99">
        <v>8</v>
      </c>
      <c r="O33" s="116"/>
      <c r="P33" s="117"/>
      <c r="Q33" s="116"/>
      <c r="R33" s="117"/>
      <c r="S33" s="131" t="str">
        <f>IF(T33="","",IF(T33&gt;T51,"○",IF(T33&lt;T51,"×","△")))</f>
        <v>×</v>
      </c>
      <c r="T33" s="99">
        <v>8</v>
      </c>
      <c r="U33" s="116"/>
      <c r="V33" s="117"/>
      <c r="W33" s="133" t="str">
        <f>IF(X33="","",IF(X33&gt;X45,"○",IF(X33&lt;X45,"×","△")))</f>
        <v>×</v>
      </c>
      <c r="X33" s="99">
        <v>6</v>
      </c>
      <c r="Y33" s="116"/>
      <c r="Z33" s="117"/>
      <c r="AA33" s="130" t="str">
        <f>IF(AB33="","",IF(AB33&gt;AB21,"○",IF(AB33&lt;AB21,"×","△")))</f>
        <v>○</v>
      </c>
      <c r="AB33" s="99">
        <v>16</v>
      </c>
      <c r="AC33" s="109"/>
      <c r="AD33" s="110"/>
      <c r="AE33" s="309"/>
      <c r="AF33" s="353"/>
      <c r="AG33" s="311"/>
      <c r="AH33" s="353"/>
      <c r="AI33" s="407"/>
      <c r="AK33" s="141"/>
      <c r="AO33" s="146"/>
      <c r="AP33" s="147"/>
      <c r="AQ33" s="102"/>
      <c r="AR33" s="102"/>
      <c r="AS33" s="102"/>
      <c r="AT33" s="102"/>
      <c r="AU33" s="102"/>
      <c r="AV33" s="102"/>
      <c r="AW33" s="102"/>
      <c r="AX33" s="102"/>
      <c r="AY33" s="102"/>
    </row>
    <row r="34" spans="1:51" ht="21.6" customHeight="1">
      <c r="A34" s="344"/>
      <c r="B34" s="334"/>
      <c r="C34" s="119"/>
      <c r="D34" s="120"/>
      <c r="E34" s="132" t="str">
        <f>IF(F34="","",IF(F34&gt;F28,"○",IF(F34&lt;F28,"×","△")))</f>
        <v>○</v>
      </c>
      <c r="F34" s="99">
        <v>15</v>
      </c>
      <c r="G34" s="109"/>
      <c r="H34" s="110"/>
      <c r="I34" s="131" t="str">
        <f>IF(J34="","",IF(J34&gt;J40,"○",IF(J34&lt;J40,"×","△")))</f>
        <v>×</v>
      </c>
      <c r="J34" s="99">
        <v>5</v>
      </c>
      <c r="K34" s="121"/>
      <c r="L34" s="122"/>
      <c r="M34" s="133" t="str">
        <f>IF(N34="","",IF(N34&gt;N10,"○",IF(N34&lt;N10,"×","△")))</f>
        <v>○</v>
      </c>
      <c r="N34" s="99">
        <v>13</v>
      </c>
      <c r="O34" s="121"/>
      <c r="P34" s="122"/>
      <c r="Q34" s="121"/>
      <c r="R34" s="122"/>
      <c r="S34" s="131" t="str">
        <f>IF(T34="","",IF(T34&gt;T52,"○",IF(T34&lt;T52,"×","△")))</f>
        <v>○</v>
      </c>
      <c r="T34" s="99">
        <v>12</v>
      </c>
      <c r="U34" s="121"/>
      <c r="V34" s="122"/>
      <c r="W34" s="133" t="str">
        <f>IF(X34="","",IF(X34&gt;X46,"○",IF(X34&lt;X46,"×","△")))</f>
        <v>×</v>
      </c>
      <c r="X34" s="99">
        <v>8</v>
      </c>
      <c r="Y34" s="121"/>
      <c r="Z34" s="122"/>
      <c r="AA34" s="130" t="str">
        <f>IF(AB34="","",IF(AB34&gt;AB22,"○",IF(AB34&lt;AB22,"×","△")))</f>
        <v>○</v>
      </c>
      <c r="AB34" s="99">
        <v>17</v>
      </c>
      <c r="AC34" s="109"/>
      <c r="AD34" s="110"/>
      <c r="AE34" s="312" t="s">
        <v>117</v>
      </c>
      <c r="AF34" s="370">
        <f>COUNTIF(C33:AD34,"△")</f>
        <v>0</v>
      </c>
      <c r="AG34" s="314" t="s">
        <v>189</v>
      </c>
      <c r="AH34" s="370">
        <f>SUM(C36:AD36)</f>
        <v>126</v>
      </c>
      <c r="AI34" s="407"/>
      <c r="AK34" s="141"/>
      <c r="AO34" s="146"/>
      <c r="AP34" s="147"/>
      <c r="AQ34" s="102"/>
      <c r="AR34" s="102"/>
      <c r="AS34" s="102"/>
      <c r="AT34" s="102"/>
      <c r="AU34" s="102"/>
      <c r="AV34" s="102"/>
      <c r="AW34" s="102"/>
      <c r="AX34" s="102"/>
      <c r="AY34" s="102"/>
    </row>
    <row r="35" spans="1:51" ht="21.6" customHeight="1" thickBot="1">
      <c r="A35" s="344"/>
      <c r="B35" s="334"/>
      <c r="C35" s="119"/>
      <c r="D35" s="120"/>
      <c r="E35" s="326">
        <f>IF(F33="","",SUM(F33,F34))</f>
        <v>24</v>
      </c>
      <c r="F35" s="337"/>
      <c r="G35" s="109"/>
      <c r="H35" s="110"/>
      <c r="I35" s="355">
        <f>IF(J33="","",SUM(J33,J34))</f>
        <v>12</v>
      </c>
      <c r="J35" s="336"/>
      <c r="K35" s="121"/>
      <c r="L35" s="122"/>
      <c r="M35" s="324">
        <f>IF(N33="","",SUM(N33,N34))</f>
        <v>21</v>
      </c>
      <c r="N35" s="337"/>
      <c r="O35" s="121"/>
      <c r="P35" s="122"/>
      <c r="Q35" s="121"/>
      <c r="R35" s="122"/>
      <c r="S35" s="355">
        <f>IF(T33="","",SUM(T33,T34))</f>
        <v>20</v>
      </c>
      <c r="T35" s="336"/>
      <c r="U35" s="121"/>
      <c r="V35" s="122"/>
      <c r="W35" s="324">
        <f>IF(X33="","",SUM(X33,X34))</f>
        <v>14</v>
      </c>
      <c r="X35" s="337"/>
      <c r="Y35" s="121"/>
      <c r="Z35" s="122"/>
      <c r="AA35" s="304">
        <f>IF(AB33="","",SUM(AB33,AB34))</f>
        <v>33</v>
      </c>
      <c r="AB35" s="336"/>
      <c r="AC35" s="109"/>
      <c r="AD35" s="110"/>
      <c r="AE35" s="313"/>
      <c r="AF35" s="371"/>
      <c r="AG35" s="315"/>
      <c r="AH35" s="371"/>
      <c r="AI35" s="407"/>
      <c r="AK35" s="141"/>
      <c r="AO35" s="146"/>
      <c r="AP35" s="147"/>
      <c r="AQ35" s="102"/>
      <c r="AR35" s="102"/>
      <c r="AS35" s="102"/>
      <c r="AT35" s="102"/>
      <c r="AU35" s="102"/>
      <c r="AV35" s="102"/>
      <c r="AW35" s="102"/>
      <c r="AX35" s="102"/>
      <c r="AY35" s="102"/>
    </row>
    <row r="36" spans="1:51" ht="21.6" customHeight="1" thickTop="1" thickBot="1">
      <c r="A36" s="344"/>
      <c r="B36" s="334"/>
      <c r="C36" s="119"/>
      <c r="D36" s="120"/>
      <c r="E36" s="326">
        <f>IF(E29="","",SUM(F27:F28))</f>
        <v>20</v>
      </c>
      <c r="F36" s="337"/>
      <c r="G36" s="109"/>
      <c r="H36" s="110"/>
      <c r="I36" s="355">
        <f>IF(I41="","",SUM(J39:J40))</f>
        <v>19</v>
      </c>
      <c r="J36" s="336"/>
      <c r="K36" s="121"/>
      <c r="L36" s="122"/>
      <c r="M36" s="324">
        <f>IF(M11="","",SUM(N9:N10))</f>
        <v>21</v>
      </c>
      <c r="N36" s="337"/>
      <c r="O36" s="121"/>
      <c r="P36" s="122"/>
      <c r="Q36" s="121"/>
      <c r="R36" s="122"/>
      <c r="S36" s="355">
        <f>IF(S53="","",SUM(T51:T52))</f>
        <v>25</v>
      </c>
      <c r="T36" s="336"/>
      <c r="U36" s="121"/>
      <c r="V36" s="122"/>
      <c r="W36" s="324">
        <f>IF(W47="","",SUM(X45:X46))</f>
        <v>26</v>
      </c>
      <c r="X36" s="337"/>
      <c r="Y36" s="121"/>
      <c r="Z36" s="122"/>
      <c r="AA36" s="304">
        <f>IF(AA23="","",SUM(AB21:AB22))</f>
        <v>15</v>
      </c>
      <c r="AB36" s="336"/>
      <c r="AC36" s="109"/>
      <c r="AD36" s="110"/>
      <c r="AE36" s="320" t="s">
        <v>159</v>
      </c>
      <c r="AF36" s="359">
        <f>SUM(AF32:AF35)</f>
        <v>18</v>
      </c>
      <c r="AG36" s="322" t="s">
        <v>190</v>
      </c>
      <c r="AH36" s="359">
        <f>AH32-AH34</f>
        <v>-2</v>
      </c>
      <c r="AI36" s="407"/>
      <c r="AK36" s="141"/>
      <c r="AO36" s="146"/>
      <c r="AP36" s="147"/>
      <c r="AQ36" s="102"/>
      <c r="AR36" s="102"/>
      <c r="AS36" s="102"/>
      <c r="AT36" s="102"/>
      <c r="AU36" s="102"/>
      <c r="AV36" s="102"/>
      <c r="AW36" s="102"/>
      <c r="AX36" s="102"/>
      <c r="AY36" s="102"/>
    </row>
    <row r="37" spans="1:51" ht="21.6" customHeight="1" thickBot="1">
      <c r="A37" s="345"/>
      <c r="B37" s="334"/>
      <c r="C37" s="123"/>
      <c r="D37" s="124"/>
      <c r="E37" s="318">
        <f>IF(E35="","",E35-E36)</f>
        <v>4</v>
      </c>
      <c r="F37" s="339"/>
      <c r="G37" s="111"/>
      <c r="H37" s="112"/>
      <c r="I37" s="358">
        <f>IF(I35="","",(I35-I36))</f>
        <v>-7</v>
      </c>
      <c r="J37" s="335"/>
      <c r="K37" s="125"/>
      <c r="L37" s="126"/>
      <c r="M37" s="338">
        <f>IF(M35="","",M35-M36)</f>
        <v>0</v>
      </c>
      <c r="N37" s="339"/>
      <c r="O37" s="125"/>
      <c r="P37" s="126"/>
      <c r="Q37" s="125"/>
      <c r="R37" s="126"/>
      <c r="S37" s="358">
        <f>IF(S35="","",S35-S36)</f>
        <v>-5</v>
      </c>
      <c r="T37" s="335"/>
      <c r="U37" s="125"/>
      <c r="V37" s="126"/>
      <c r="W37" s="316">
        <f>IF(W35="","",W35-W36)</f>
        <v>-12</v>
      </c>
      <c r="X37" s="367"/>
      <c r="Y37" s="125"/>
      <c r="Z37" s="126"/>
      <c r="AA37" s="306">
        <f>IF(AA35="","",AA35-AA36)</f>
        <v>18</v>
      </c>
      <c r="AB37" s="335"/>
      <c r="AC37" s="111"/>
      <c r="AD37" s="112"/>
      <c r="AE37" s="321"/>
      <c r="AF37" s="360"/>
      <c r="AG37" s="323"/>
      <c r="AH37" s="360"/>
      <c r="AI37" s="408"/>
      <c r="AJ37" s="135">
        <f>AF36*1000000+AH36*10000+AK37</f>
        <v>17980000</v>
      </c>
      <c r="AK37" s="139"/>
      <c r="AL37" s="135">
        <f>AI32</f>
        <v>5</v>
      </c>
      <c r="AM37" s="135" t="str">
        <f>A32</f>
        <v>どんべえず</v>
      </c>
      <c r="AO37" s="146"/>
      <c r="AP37" s="147"/>
      <c r="AQ37" s="102"/>
      <c r="AR37" s="102"/>
      <c r="AS37" s="102"/>
      <c r="AT37" s="102"/>
      <c r="AU37" s="102"/>
      <c r="AV37" s="102"/>
      <c r="AW37" s="102"/>
      <c r="AX37" s="102"/>
      <c r="AY37" s="102"/>
    </row>
    <row r="38" spans="1:51" ht="21.6" customHeight="1">
      <c r="A38" s="328" t="s">
        <v>273</v>
      </c>
      <c r="B38" s="342" t="s">
        <v>274</v>
      </c>
      <c r="C38" s="294">
        <v>1</v>
      </c>
      <c r="D38" s="296"/>
      <c r="E38" s="294">
        <v>1</v>
      </c>
      <c r="F38" s="296"/>
      <c r="G38" s="346">
        <v>1</v>
      </c>
      <c r="H38" s="357"/>
      <c r="I38" s="327">
        <v>1</v>
      </c>
      <c r="J38" s="296"/>
      <c r="K38" s="294">
        <v>1</v>
      </c>
      <c r="L38" s="295"/>
      <c r="M38" s="327">
        <v>1</v>
      </c>
      <c r="N38" s="296"/>
      <c r="O38" s="107"/>
      <c r="P38" s="108"/>
      <c r="Q38" s="327">
        <v>1</v>
      </c>
      <c r="R38" s="295"/>
      <c r="S38" s="368">
        <v>3</v>
      </c>
      <c r="T38" s="374"/>
      <c r="U38" s="368">
        <v>3</v>
      </c>
      <c r="V38" s="369"/>
      <c r="W38" s="107"/>
      <c r="X38" s="108"/>
      <c r="Y38" s="368">
        <v>3</v>
      </c>
      <c r="Z38" s="369"/>
      <c r="AA38" s="372">
        <v>3</v>
      </c>
      <c r="AB38" s="373"/>
      <c r="AC38" s="356">
        <v>1</v>
      </c>
      <c r="AD38" s="357"/>
      <c r="AE38" s="308" t="s">
        <v>158</v>
      </c>
      <c r="AF38" s="352">
        <f>COUNTIF(C39:AD40,"○")*3</f>
        <v>33</v>
      </c>
      <c r="AG38" s="310" t="s">
        <v>188</v>
      </c>
      <c r="AH38" s="352">
        <f>SUM(C41:AD41)</f>
        <v>147</v>
      </c>
      <c r="AI38" s="406">
        <f>IF(AJ43=0,"",RANK(AJ43,$AJ$7:$AJ$55))</f>
        <v>1</v>
      </c>
      <c r="AK38" s="141"/>
      <c r="AO38" s="146"/>
      <c r="AP38" s="147"/>
      <c r="AQ38" s="102"/>
      <c r="AR38" s="102"/>
      <c r="AS38" s="102"/>
      <c r="AT38" s="102"/>
      <c r="AU38" s="102"/>
      <c r="AV38" s="102"/>
      <c r="AW38" s="102"/>
      <c r="AX38" s="102"/>
      <c r="AY38" s="102"/>
    </row>
    <row r="39" spans="1:51" ht="21.6" customHeight="1">
      <c r="A39" s="329"/>
      <c r="B39" s="334"/>
      <c r="C39" s="116"/>
      <c r="D39" s="117"/>
      <c r="E39" s="130" t="str">
        <f>IF(F39="","",IF(F39&gt;F51,"○",IF(F39&lt;F51,"×","△")))</f>
        <v>○</v>
      </c>
      <c r="F39" s="99">
        <v>11</v>
      </c>
      <c r="G39" s="116"/>
      <c r="H39" s="117"/>
      <c r="I39" s="131" t="str">
        <f>IF(J39="","",IF(J39&gt;J33,"○",IF(J39&lt;J33,"×","△")))</f>
        <v>○</v>
      </c>
      <c r="J39" s="99">
        <v>13</v>
      </c>
      <c r="K39" s="116"/>
      <c r="L39" s="117"/>
      <c r="M39" s="131" t="str">
        <f>IF(N39="","",IF(N39&gt;N21,"○",IF(N39&lt;N21,"×","△")))</f>
        <v>○</v>
      </c>
      <c r="N39" s="99">
        <v>18</v>
      </c>
      <c r="O39" s="109"/>
      <c r="P39" s="110"/>
      <c r="Q39" s="131" t="str">
        <f>IF(R39="","",IF(R39&gt;R9,"○",IF(R39&lt;R9,"×","△")))</f>
        <v>○</v>
      </c>
      <c r="R39" s="100">
        <v>21</v>
      </c>
      <c r="S39" s="114"/>
      <c r="T39" s="115"/>
      <c r="U39" s="132" t="str">
        <f>IF(V39="","",IF(V39&gt;V3,"○",IF(V39&lt;V3,"×","△")))</f>
        <v>○</v>
      </c>
      <c r="V39" s="99">
        <v>9</v>
      </c>
      <c r="W39" s="109"/>
      <c r="X39" s="110"/>
      <c r="Y39" s="133" t="str">
        <f>IF(Z39="","",IF(Z39&gt;Z15,"○",IF(Z39&lt;Z15,"×","△")))</f>
        <v>○</v>
      </c>
      <c r="Z39" s="100">
        <v>10</v>
      </c>
      <c r="AA39" s="114"/>
      <c r="AB39" s="115"/>
      <c r="AC39" s="116"/>
      <c r="AD39" s="117"/>
      <c r="AE39" s="309"/>
      <c r="AF39" s="353"/>
      <c r="AG39" s="311"/>
      <c r="AH39" s="353"/>
      <c r="AI39" s="407"/>
      <c r="AK39" s="141"/>
      <c r="AO39" s="146"/>
      <c r="AP39" s="147"/>
      <c r="AQ39" s="102"/>
      <c r="AR39" s="102"/>
      <c r="AS39" s="102"/>
      <c r="AT39" s="102"/>
      <c r="AU39" s="102"/>
      <c r="AV39" s="102"/>
      <c r="AW39" s="102"/>
      <c r="AX39" s="102"/>
      <c r="AY39" s="102"/>
    </row>
    <row r="40" spans="1:51" ht="21.6" customHeight="1">
      <c r="A40" s="329"/>
      <c r="B40" s="334"/>
      <c r="C40" s="121"/>
      <c r="D40" s="122"/>
      <c r="E40" s="130" t="str">
        <f>IF(F40="","",IF(F40&gt;F52,"○",IF(F40&lt;F52,"×","△")))</f>
        <v>○</v>
      </c>
      <c r="F40" s="99">
        <v>12</v>
      </c>
      <c r="G40" s="121"/>
      <c r="H40" s="122"/>
      <c r="I40" s="131" t="str">
        <f>IF(J40="","",IF(J40&gt;J34,"○",IF(J40&lt;J34,"×","△")))</f>
        <v>○</v>
      </c>
      <c r="J40" s="99">
        <v>6</v>
      </c>
      <c r="K40" s="121"/>
      <c r="L40" s="122"/>
      <c r="M40" s="131" t="str">
        <f>IF(N40="","",IF(N40&gt;N22,"○",IF(N40&lt;N22,"×","△")))</f>
        <v>○</v>
      </c>
      <c r="N40" s="99">
        <v>19</v>
      </c>
      <c r="O40" s="109"/>
      <c r="P40" s="110"/>
      <c r="Q40" s="131" t="str">
        <f>IF(R40="","",IF(R40&gt;R10,"○",IF(R40&lt;R10,"×","△")))</f>
        <v>○</v>
      </c>
      <c r="R40" s="100">
        <v>11</v>
      </c>
      <c r="S40" s="119"/>
      <c r="T40" s="120"/>
      <c r="U40" s="132" t="str">
        <f>IF(V40="","",IF(V40&gt;V4,"○",IF(V40&lt;V4,"×","△")))</f>
        <v>×</v>
      </c>
      <c r="V40" s="99">
        <v>4</v>
      </c>
      <c r="W40" s="109"/>
      <c r="X40" s="110"/>
      <c r="Y40" s="133" t="str">
        <f>IF(Z40="","",IF(Z40&gt;Z16,"○",IF(Z40&lt;Z16,"×","△")))</f>
        <v>○</v>
      </c>
      <c r="Z40" s="100">
        <v>13</v>
      </c>
      <c r="AA40" s="119"/>
      <c r="AB40" s="120"/>
      <c r="AC40" s="121"/>
      <c r="AD40" s="122"/>
      <c r="AE40" s="312" t="s">
        <v>117</v>
      </c>
      <c r="AF40" s="370">
        <f>COUNTIF(C39:AD40,"△")</f>
        <v>0</v>
      </c>
      <c r="AG40" s="314" t="s">
        <v>189</v>
      </c>
      <c r="AH40" s="370">
        <f>SUM(C42:AD42)</f>
        <v>66</v>
      </c>
      <c r="AI40" s="407"/>
      <c r="AK40" s="141"/>
      <c r="AO40" s="146"/>
      <c r="AP40" s="147"/>
      <c r="AQ40" s="102"/>
      <c r="AR40" s="102"/>
      <c r="AS40" s="102"/>
      <c r="AT40" s="102"/>
      <c r="AU40" s="102"/>
      <c r="AV40" s="102"/>
      <c r="AW40" s="102"/>
      <c r="AX40" s="102"/>
      <c r="AY40" s="102"/>
    </row>
    <row r="41" spans="1:51" ht="21.6" customHeight="1" thickBot="1">
      <c r="A41" s="329"/>
      <c r="B41" s="334"/>
      <c r="C41" s="121"/>
      <c r="D41" s="122"/>
      <c r="E41" s="304">
        <f>IF(F39="","",SUM(F39,F40))</f>
        <v>23</v>
      </c>
      <c r="F41" s="336"/>
      <c r="G41" s="121"/>
      <c r="H41" s="122"/>
      <c r="I41" s="355">
        <f>IF(J39="","",SUM(J39,J40))</f>
        <v>19</v>
      </c>
      <c r="J41" s="336"/>
      <c r="K41" s="121"/>
      <c r="L41" s="122"/>
      <c r="M41" s="355">
        <f>IF(N39="","",SUM(N39,N40))</f>
        <v>37</v>
      </c>
      <c r="N41" s="336"/>
      <c r="O41" s="109"/>
      <c r="P41" s="110"/>
      <c r="Q41" s="355">
        <f>IF(R39="","",SUM(R39,R40))</f>
        <v>32</v>
      </c>
      <c r="R41" s="305"/>
      <c r="S41" s="119"/>
      <c r="T41" s="120"/>
      <c r="U41" s="326">
        <f>IF(V39="","",SUM(V39,V40))</f>
        <v>13</v>
      </c>
      <c r="V41" s="337"/>
      <c r="W41" s="109"/>
      <c r="X41" s="110"/>
      <c r="Y41" s="324">
        <f>IF(Z39="","",SUM(Z39,Z40))</f>
        <v>23</v>
      </c>
      <c r="Z41" s="325"/>
      <c r="AA41" s="119"/>
      <c r="AB41" s="120"/>
      <c r="AC41" s="121"/>
      <c r="AD41" s="122"/>
      <c r="AE41" s="313"/>
      <c r="AF41" s="371"/>
      <c r="AG41" s="315"/>
      <c r="AH41" s="371"/>
      <c r="AI41" s="407"/>
      <c r="AK41" s="141"/>
      <c r="AO41" s="146"/>
      <c r="AP41" s="147"/>
      <c r="AQ41" s="102"/>
      <c r="AR41" s="102"/>
      <c r="AS41" s="102"/>
      <c r="AT41" s="102"/>
      <c r="AU41" s="102"/>
      <c r="AV41" s="102"/>
      <c r="AW41" s="102"/>
      <c r="AX41" s="102"/>
      <c r="AY41" s="102"/>
    </row>
    <row r="42" spans="1:51" ht="21.6" customHeight="1" thickTop="1" thickBot="1">
      <c r="A42" s="329"/>
      <c r="B42" s="334"/>
      <c r="C42" s="121"/>
      <c r="D42" s="122"/>
      <c r="E42" s="304">
        <f>IF(E53="","",SUM(F51:F52))</f>
        <v>13</v>
      </c>
      <c r="F42" s="336"/>
      <c r="G42" s="121"/>
      <c r="H42" s="122"/>
      <c r="I42" s="355">
        <f>IF(I35="","",SUM(J33:J34))</f>
        <v>12</v>
      </c>
      <c r="J42" s="336"/>
      <c r="K42" s="121"/>
      <c r="L42" s="122"/>
      <c r="M42" s="355">
        <f>IF(M23="","",SUM(N21:N22))</f>
        <v>7</v>
      </c>
      <c r="N42" s="336"/>
      <c r="O42" s="109"/>
      <c r="P42" s="110"/>
      <c r="Q42" s="355">
        <f>IF(Q11="","",SUM(R9:R10))</f>
        <v>18</v>
      </c>
      <c r="R42" s="305"/>
      <c r="S42" s="119"/>
      <c r="T42" s="120"/>
      <c r="U42" s="326">
        <f>IF(U5="","",SUM(V3:V4))</f>
        <v>10</v>
      </c>
      <c r="V42" s="337"/>
      <c r="W42" s="109"/>
      <c r="X42" s="110"/>
      <c r="Y42" s="324">
        <f>IF(Y17="","",SUM(Z15:Z16))</f>
        <v>6</v>
      </c>
      <c r="Z42" s="325"/>
      <c r="AA42" s="119"/>
      <c r="AB42" s="120"/>
      <c r="AC42" s="121"/>
      <c r="AD42" s="122"/>
      <c r="AE42" s="320" t="s">
        <v>159</v>
      </c>
      <c r="AF42" s="359">
        <f>SUM(AF38:AF41)</f>
        <v>33</v>
      </c>
      <c r="AG42" s="322" t="s">
        <v>190</v>
      </c>
      <c r="AH42" s="359">
        <f>AH38-AH40</f>
        <v>81</v>
      </c>
      <c r="AI42" s="407"/>
      <c r="AK42" s="141"/>
      <c r="AO42" s="146"/>
      <c r="AP42" s="147"/>
      <c r="AQ42" s="102"/>
      <c r="AR42" s="102"/>
      <c r="AS42" s="102"/>
      <c r="AT42" s="102"/>
      <c r="AU42" s="102"/>
      <c r="AV42" s="102"/>
      <c r="AW42" s="102"/>
      <c r="AX42" s="102"/>
      <c r="AY42" s="102"/>
    </row>
    <row r="43" spans="1:51" ht="21.6" customHeight="1" thickBot="1">
      <c r="A43" s="330"/>
      <c r="B43" s="334"/>
      <c r="C43" s="125"/>
      <c r="D43" s="126"/>
      <c r="E43" s="306">
        <f>IF(E41="","",E41-E42)</f>
        <v>10</v>
      </c>
      <c r="F43" s="335"/>
      <c r="G43" s="125"/>
      <c r="H43" s="126"/>
      <c r="I43" s="358">
        <f>IF(I41="","",I41-I42)</f>
        <v>7</v>
      </c>
      <c r="J43" s="335"/>
      <c r="K43" s="125"/>
      <c r="L43" s="126"/>
      <c r="M43" s="358">
        <f>IF(M41="","",M41-M42)</f>
        <v>30</v>
      </c>
      <c r="N43" s="335"/>
      <c r="O43" s="111"/>
      <c r="P43" s="112"/>
      <c r="Q43" s="358">
        <f>IF(Q41="","",Q41-Q42)</f>
        <v>14</v>
      </c>
      <c r="R43" s="307"/>
      <c r="S43" s="123"/>
      <c r="T43" s="124"/>
      <c r="U43" s="318">
        <f>IF(U41="","",U41-U42)</f>
        <v>3</v>
      </c>
      <c r="V43" s="339"/>
      <c r="W43" s="111"/>
      <c r="X43" s="112"/>
      <c r="Y43" s="338">
        <f>IF(Y41="","",Y41-Y42)</f>
        <v>17</v>
      </c>
      <c r="Z43" s="319"/>
      <c r="AA43" s="123"/>
      <c r="AB43" s="124"/>
      <c r="AC43" s="125"/>
      <c r="AD43" s="126"/>
      <c r="AE43" s="321"/>
      <c r="AF43" s="360"/>
      <c r="AG43" s="323"/>
      <c r="AH43" s="360"/>
      <c r="AI43" s="408"/>
      <c r="AJ43" s="135">
        <f>AF42*1000000+AH42*10000+AK43</f>
        <v>33810000</v>
      </c>
      <c r="AK43" s="139"/>
      <c r="AL43" s="135">
        <f>AI38</f>
        <v>1</v>
      </c>
      <c r="AM43" s="135" t="str">
        <f>A38</f>
        <v>ＦＢ 相模</v>
      </c>
      <c r="AO43" s="146"/>
      <c r="AP43" s="147"/>
      <c r="AQ43" s="102"/>
      <c r="AR43" s="102"/>
      <c r="AS43" s="102"/>
      <c r="AT43" s="102"/>
      <c r="AU43" s="102"/>
      <c r="AV43" s="102"/>
      <c r="AW43" s="102"/>
      <c r="AX43" s="102"/>
      <c r="AY43" s="102"/>
    </row>
    <row r="44" spans="1:51" ht="21.6" customHeight="1">
      <c r="A44" s="361" t="s">
        <v>275</v>
      </c>
      <c r="B44" s="342" t="s">
        <v>276</v>
      </c>
      <c r="C44" s="107"/>
      <c r="D44" s="108"/>
      <c r="E44" s="327">
        <v>1</v>
      </c>
      <c r="F44" s="296"/>
      <c r="G44" s="294">
        <v>1</v>
      </c>
      <c r="H44" s="295"/>
      <c r="I44" s="327">
        <v>1</v>
      </c>
      <c r="J44" s="296"/>
      <c r="K44" s="294">
        <v>1</v>
      </c>
      <c r="L44" s="295"/>
      <c r="M44" s="327">
        <v>1</v>
      </c>
      <c r="N44" s="296"/>
      <c r="O44" s="354">
        <v>3</v>
      </c>
      <c r="P44" s="348"/>
      <c r="Q44" s="292">
        <v>3</v>
      </c>
      <c r="R44" s="293"/>
      <c r="S44" s="368">
        <v>3</v>
      </c>
      <c r="T44" s="369"/>
      <c r="U44" s="368">
        <v>3</v>
      </c>
      <c r="V44" s="369"/>
      <c r="W44" s="368">
        <v>3</v>
      </c>
      <c r="X44" s="369"/>
      <c r="Y44" s="368">
        <v>3</v>
      </c>
      <c r="Z44" s="369"/>
      <c r="AA44" s="368">
        <v>3</v>
      </c>
      <c r="AB44" s="369"/>
      <c r="AC44" s="107"/>
      <c r="AD44" s="108"/>
      <c r="AE44" s="308" t="s">
        <v>158</v>
      </c>
      <c r="AF44" s="352">
        <f>COUNTIF(C45:AD46,"○")*3</f>
        <v>30</v>
      </c>
      <c r="AG44" s="310" t="s">
        <v>188</v>
      </c>
      <c r="AH44" s="352">
        <f>SUM(C47:AD47)</f>
        <v>136</v>
      </c>
      <c r="AI44" s="406">
        <f t="shared" ref="AI44" si="5">IF(AJ49=0,"",RANK(AJ49,$AJ$7:$AJ$55))</f>
        <v>2</v>
      </c>
      <c r="AK44" s="141"/>
      <c r="AO44" s="146"/>
      <c r="AP44" s="147"/>
      <c r="AQ44" s="102"/>
      <c r="AR44" s="102"/>
      <c r="AS44" s="102"/>
      <c r="AT44" s="102"/>
      <c r="AU44" s="102"/>
      <c r="AV44" s="102"/>
      <c r="AW44" s="102"/>
      <c r="AX44" s="102"/>
      <c r="AY44" s="102"/>
    </row>
    <row r="45" spans="1:51" ht="21.6" customHeight="1">
      <c r="A45" s="362"/>
      <c r="B45" s="334"/>
      <c r="C45" s="109"/>
      <c r="D45" s="110"/>
      <c r="E45" s="116"/>
      <c r="F45" s="150"/>
      <c r="G45" s="130" t="str">
        <f>IF(H45="","",IF(H45&gt;H3,"○",IF(H45&lt;H3,"×","△")))</f>
        <v>×</v>
      </c>
      <c r="H45" s="100">
        <v>8</v>
      </c>
      <c r="I45" s="156"/>
      <c r="J45" s="117"/>
      <c r="K45" s="130" t="str">
        <f>IF(L45="","",IF(L45&gt;L51,"○",IF(L45&lt;L51,"×","△")))</f>
        <v>○</v>
      </c>
      <c r="L45" s="100">
        <v>9</v>
      </c>
      <c r="M45" s="116"/>
      <c r="N45" s="117"/>
      <c r="O45" s="132" t="str">
        <f>IF(P45="","",IF(P45&gt;P27,"○",IF(P45&lt;P27,"×","△")))</f>
        <v>△</v>
      </c>
      <c r="P45" s="99">
        <v>10</v>
      </c>
      <c r="Q45" s="114"/>
      <c r="R45" s="115"/>
      <c r="S45" s="133" t="str">
        <f>IF(T45="","",IF(T45&gt;T15,"○",IF(T45&lt;T15,"×","△")))</f>
        <v>○</v>
      </c>
      <c r="T45" s="99">
        <v>10</v>
      </c>
      <c r="U45" s="114"/>
      <c r="V45" s="115"/>
      <c r="W45" s="133" t="str">
        <f>IF(X45="","",IF(X45&gt;X33,"○",IF(X45&lt;X33,"×","△")))</f>
        <v>○</v>
      </c>
      <c r="X45" s="99">
        <v>13</v>
      </c>
      <c r="Y45" s="114"/>
      <c r="Z45" s="115"/>
      <c r="AA45" s="132" t="str">
        <f>IF(AB45="","",IF(AB45&gt;AB9,"○",IF(AB45&lt;AB9,"×","△")))</f>
        <v>○</v>
      </c>
      <c r="AB45" s="99">
        <v>21</v>
      </c>
      <c r="AC45" s="109"/>
      <c r="AD45" s="110"/>
      <c r="AE45" s="309"/>
      <c r="AF45" s="353"/>
      <c r="AG45" s="311"/>
      <c r="AH45" s="353"/>
      <c r="AI45" s="407"/>
      <c r="AK45" s="141"/>
      <c r="AO45" s="146"/>
      <c r="AP45" s="147"/>
      <c r="AQ45" s="102"/>
      <c r="AR45" s="102"/>
      <c r="AS45" s="102"/>
      <c r="AT45" s="102"/>
      <c r="AU45" s="102"/>
      <c r="AV45" s="102"/>
      <c r="AW45" s="102"/>
      <c r="AX45" s="102"/>
      <c r="AY45" s="102"/>
    </row>
    <row r="46" spans="1:51" ht="21.6" customHeight="1">
      <c r="A46" s="362"/>
      <c r="B46" s="334"/>
      <c r="C46" s="109"/>
      <c r="D46" s="110"/>
      <c r="E46" s="121"/>
      <c r="F46" s="151"/>
      <c r="G46" s="130" t="str">
        <f>IF(H46="","",IF(H46&gt;H4,"○",IF(H46&lt;H4,"×","△")))</f>
        <v>○</v>
      </c>
      <c r="H46" s="100">
        <v>12</v>
      </c>
      <c r="I46" s="151"/>
      <c r="J46" s="122"/>
      <c r="K46" s="130" t="str">
        <f>IF(L46="","",IF(L46&gt;L52,"○",IF(L46&lt;L52,"×","△")))</f>
        <v>○</v>
      </c>
      <c r="L46" s="100">
        <v>12</v>
      </c>
      <c r="M46" s="121"/>
      <c r="N46" s="122"/>
      <c r="O46" s="132" t="str">
        <f>IF(P46="","",IF(P46&gt;P28,"○",IF(P46&lt;P28,"×","△")))</f>
        <v>○</v>
      </c>
      <c r="P46" s="99">
        <v>8</v>
      </c>
      <c r="Q46" s="119"/>
      <c r="R46" s="120"/>
      <c r="S46" s="133" t="str">
        <f>IF(T46="","",IF(T46&gt;T16,"○",IF(T46&lt;T16,"×","△")))</f>
        <v>○</v>
      </c>
      <c r="T46" s="99">
        <v>9</v>
      </c>
      <c r="U46" s="119"/>
      <c r="V46" s="120"/>
      <c r="W46" s="133" t="str">
        <f>IF(X46="","",IF(X46&gt;X34,"○",IF(X46&lt;X34,"×","△")))</f>
        <v>○</v>
      </c>
      <c r="X46" s="99">
        <v>13</v>
      </c>
      <c r="Y46" s="119"/>
      <c r="Z46" s="120"/>
      <c r="AA46" s="132" t="str">
        <f>IF(AB46="","",IF(AB46&gt;AB10,"○",IF(AB46&lt;AB10,"×","△")))</f>
        <v>○</v>
      </c>
      <c r="AB46" s="99">
        <v>11</v>
      </c>
      <c r="AC46" s="109"/>
      <c r="AD46" s="110"/>
      <c r="AE46" s="312" t="s">
        <v>117</v>
      </c>
      <c r="AF46" s="370">
        <f>COUNTIF(C45:AD46,"△")</f>
        <v>1</v>
      </c>
      <c r="AG46" s="314" t="s">
        <v>189</v>
      </c>
      <c r="AH46" s="370">
        <f>SUM(C48:AD48)</f>
        <v>75</v>
      </c>
      <c r="AI46" s="407"/>
      <c r="AK46" s="141"/>
      <c r="AO46" s="146"/>
      <c r="AP46" s="147"/>
      <c r="AQ46" s="102"/>
      <c r="AR46" s="102"/>
      <c r="AS46" s="102"/>
      <c r="AT46" s="102"/>
      <c r="AU46" s="102"/>
      <c r="AV46" s="102"/>
      <c r="AW46" s="102"/>
      <c r="AX46" s="102"/>
      <c r="AY46" s="102"/>
    </row>
    <row r="47" spans="1:51" ht="21.6" customHeight="1" thickBot="1">
      <c r="A47" s="362"/>
      <c r="B47" s="334"/>
      <c r="C47" s="109"/>
      <c r="D47" s="110"/>
      <c r="E47" s="121"/>
      <c r="F47" s="151"/>
      <c r="G47" s="304">
        <f>IF(H45="","",SUM(H45,H46))</f>
        <v>20</v>
      </c>
      <c r="H47" s="305"/>
      <c r="I47" s="151"/>
      <c r="J47" s="122"/>
      <c r="K47" s="304">
        <f>IF(L45="","",SUM(L45,L46))</f>
        <v>21</v>
      </c>
      <c r="L47" s="305"/>
      <c r="M47" s="121"/>
      <c r="N47" s="122"/>
      <c r="O47" s="326">
        <f>IF(P45="","",SUM(P45,P46))</f>
        <v>18</v>
      </c>
      <c r="P47" s="337"/>
      <c r="Q47" s="119"/>
      <c r="R47" s="120"/>
      <c r="S47" s="324">
        <f>IF(T45="","",SUM(T45,T46))</f>
        <v>19</v>
      </c>
      <c r="T47" s="337"/>
      <c r="U47" s="119"/>
      <c r="V47" s="120"/>
      <c r="W47" s="324">
        <f>IF(X45="","",SUM(X45,X46))</f>
        <v>26</v>
      </c>
      <c r="X47" s="337"/>
      <c r="Y47" s="119"/>
      <c r="Z47" s="120"/>
      <c r="AA47" s="326">
        <f>IF(AB45="","",SUM(AB45,AB46))</f>
        <v>32</v>
      </c>
      <c r="AB47" s="337"/>
      <c r="AC47" s="109"/>
      <c r="AD47" s="110"/>
      <c r="AE47" s="313"/>
      <c r="AF47" s="371"/>
      <c r="AG47" s="315"/>
      <c r="AH47" s="371"/>
      <c r="AI47" s="407"/>
      <c r="AK47" s="141"/>
      <c r="AO47" s="146"/>
      <c r="AP47" s="147"/>
      <c r="AQ47" s="102"/>
      <c r="AR47" s="102"/>
      <c r="AS47" s="102"/>
      <c r="AT47" s="102"/>
      <c r="AU47" s="102"/>
      <c r="AV47" s="102"/>
      <c r="AW47" s="102"/>
      <c r="AX47" s="102"/>
      <c r="AY47" s="102"/>
    </row>
    <row r="48" spans="1:51" ht="21.6" customHeight="1" thickTop="1" thickBot="1">
      <c r="A48" s="362"/>
      <c r="B48" s="334"/>
      <c r="C48" s="109"/>
      <c r="D48" s="110"/>
      <c r="E48" s="121"/>
      <c r="F48" s="151"/>
      <c r="G48" s="304">
        <f>IF(G5="","",SUM(H3:H4))</f>
        <v>15</v>
      </c>
      <c r="H48" s="305"/>
      <c r="I48" s="151"/>
      <c r="J48" s="122"/>
      <c r="K48" s="304">
        <f>IF(K53="","",SUM(L51:L52))</f>
        <v>9</v>
      </c>
      <c r="L48" s="305"/>
      <c r="M48" s="121"/>
      <c r="N48" s="122"/>
      <c r="O48" s="326">
        <f>IF(O29="","",SUM(P27:P28))</f>
        <v>16</v>
      </c>
      <c r="P48" s="337"/>
      <c r="Q48" s="119"/>
      <c r="R48" s="120"/>
      <c r="S48" s="324">
        <f>IF(S17="","",SUM(T15:T16))</f>
        <v>9</v>
      </c>
      <c r="T48" s="337"/>
      <c r="U48" s="119"/>
      <c r="V48" s="120"/>
      <c r="W48" s="324">
        <f>IF(W35="","",SUM(X33:X34))</f>
        <v>14</v>
      </c>
      <c r="X48" s="337"/>
      <c r="Y48" s="119"/>
      <c r="Z48" s="120"/>
      <c r="AA48" s="326">
        <f>IF(AA11="","",SUM(AB9:AB10))</f>
        <v>12</v>
      </c>
      <c r="AB48" s="337"/>
      <c r="AC48" s="109"/>
      <c r="AD48" s="110"/>
      <c r="AE48" s="320" t="s">
        <v>159</v>
      </c>
      <c r="AF48" s="359">
        <f>SUM(AF44:AF47)</f>
        <v>31</v>
      </c>
      <c r="AG48" s="322" t="s">
        <v>190</v>
      </c>
      <c r="AH48" s="359">
        <f>AH44-AH46</f>
        <v>61</v>
      </c>
      <c r="AI48" s="407"/>
      <c r="AK48" s="141"/>
      <c r="AO48" s="146"/>
      <c r="AP48" s="147"/>
      <c r="AQ48" s="102"/>
      <c r="AR48" s="102"/>
      <c r="AS48" s="102"/>
      <c r="AT48" s="102"/>
      <c r="AU48" s="102"/>
      <c r="AV48" s="102"/>
      <c r="AW48" s="102"/>
      <c r="AX48" s="102"/>
      <c r="AY48" s="102"/>
    </row>
    <row r="49" spans="1:51" ht="21.6" customHeight="1" thickBot="1">
      <c r="A49" s="363"/>
      <c r="B49" s="334"/>
      <c r="C49" s="111"/>
      <c r="D49" s="112"/>
      <c r="E49" s="125"/>
      <c r="F49" s="152"/>
      <c r="G49" s="306">
        <f>IF(G47="","",G47-G48)</f>
        <v>5</v>
      </c>
      <c r="H49" s="307"/>
      <c r="I49" s="152"/>
      <c r="J49" s="126"/>
      <c r="K49" s="306">
        <f>IF(K47="","",(K47-K48))</f>
        <v>12</v>
      </c>
      <c r="L49" s="307"/>
      <c r="M49" s="125"/>
      <c r="N49" s="126"/>
      <c r="O49" s="318">
        <f>IF(O47="","",O47-O48)</f>
        <v>2</v>
      </c>
      <c r="P49" s="339"/>
      <c r="Q49" s="123"/>
      <c r="R49" s="124"/>
      <c r="S49" s="338">
        <f>IF(S47="","",S47-S48)</f>
        <v>10</v>
      </c>
      <c r="T49" s="339"/>
      <c r="U49" s="123"/>
      <c r="V49" s="124"/>
      <c r="W49" s="338">
        <f>IF(W47="","",W47-W48)</f>
        <v>12</v>
      </c>
      <c r="X49" s="339"/>
      <c r="Y49" s="123"/>
      <c r="Z49" s="124"/>
      <c r="AA49" s="349">
        <f>IF(AA47="","",AA47-AA48)</f>
        <v>20</v>
      </c>
      <c r="AB49" s="367"/>
      <c r="AC49" s="111"/>
      <c r="AD49" s="112"/>
      <c r="AE49" s="321"/>
      <c r="AF49" s="360"/>
      <c r="AG49" s="323"/>
      <c r="AH49" s="360"/>
      <c r="AI49" s="408"/>
      <c r="AJ49" s="135">
        <f>AF48*1000000+AH48*10000+AK49</f>
        <v>31610000</v>
      </c>
      <c r="AK49" s="139"/>
      <c r="AL49" s="135">
        <f>AI44</f>
        <v>2</v>
      </c>
      <c r="AM49" s="135" t="str">
        <f>A44</f>
        <v>SHIMADA愛</v>
      </c>
      <c r="AO49" s="146"/>
      <c r="AP49" s="147"/>
      <c r="AQ49" s="102"/>
      <c r="AR49" s="102"/>
      <c r="AS49" s="102"/>
      <c r="AT49" s="102"/>
      <c r="AU49" s="102"/>
      <c r="AV49" s="102"/>
      <c r="AW49" s="102"/>
      <c r="AX49" s="102"/>
      <c r="AY49" s="102"/>
    </row>
    <row r="50" spans="1:51" ht="21.6" customHeight="1">
      <c r="A50" s="361" t="s">
        <v>277</v>
      </c>
      <c r="B50" s="342" t="s">
        <v>278</v>
      </c>
      <c r="C50" s="346">
        <v>1</v>
      </c>
      <c r="D50" s="347"/>
      <c r="E50" s="294">
        <v>1</v>
      </c>
      <c r="F50" s="296"/>
      <c r="G50" s="294">
        <v>1</v>
      </c>
      <c r="H50" s="295"/>
      <c r="I50" s="327">
        <v>1</v>
      </c>
      <c r="J50" s="296"/>
      <c r="K50" s="294">
        <v>1</v>
      </c>
      <c r="L50" s="295"/>
      <c r="M50" s="327">
        <v>1</v>
      </c>
      <c r="N50" s="296"/>
      <c r="O50" s="294">
        <v>1</v>
      </c>
      <c r="P50" s="296"/>
      <c r="Q50" s="107"/>
      <c r="R50" s="108"/>
      <c r="S50" s="327">
        <v>1</v>
      </c>
      <c r="T50" s="296"/>
      <c r="U50" s="294">
        <v>1</v>
      </c>
      <c r="V50" s="295"/>
      <c r="W50" s="327">
        <v>1</v>
      </c>
      <c r="X50" s="296"/>
      <c r="Y50" s="294">
        <v>1</v>
      </c>
      <c r="Z50" s="296"/>
      <c r="AA50" s="107"/>
      <c r="AB50" s="108"/>
      <c r="AC50" s="356">
        <v>1</v>
      </c>
      <c r="AD50" s="357"/>
      <c r="AE50" s="308" t="s">
        <v>158</v>
      </c>
      <c r="AF50" s="352">
        <f>COUNTIF(C51:AD52,"○")*3</f>
        <v>18</v>
      </c>
      <c r="AG50" s="310" t="s">
        <v>188</v>
      </c>
      <c r="AH50" s="352">
        <f>SUM(C53:AD53)</f>
        <v>113</v>
      </c>
      <c r="AI50" s="406">
        <f t="shared" ref="AI50" si="6">IF(AJ55=0,"",RANK(AJ55,$AJ$7:$AJ$55))</f>
        <v>4</v>
      </c>
      <c r="AK50" s="141"/>
      <c r="AO50" s="146"/>
      <c r="AP50" s="147"/>
      <c r="AQ50" s="102"/>
      <c r="AR50" s="102"/>
      <c r="AS50" s="102"/>
      <c r="AT50" s="102"/>
      <c r="AU50" s="102"/>
      <c r="AV50" s="102"/>
      <c r="AW50" s="102"/>
      <c r="AX50" s="102"/>
      <c r="AY50" s="102"/>
    </row>
    <row r="51" spans="1:51" ht="21.6" customHeight="1">
      <c r="A51" s="362"/>
      <c r="B51" s="334"/>
      <c r="C51" s="116"/>
      <c r="D51" s="117"/>
      <c r="E51" s="130" t="str">
        <f>IF(F51="","",IF(F51&gt;F39,"○",IF(F51&lt;F39,"×","△")))</f>
        <v>×</v>
      </c>
      <c r="F51" s="99">
        <v>5</v>
      </c>
      <c r="G51" s="116"/>
      <c r="H51" s="117"/>
      <c r="I51" s="156"/>
      <c r="J51" s="117"/>
      <c r="K51" s="130" t="str">
        <f>IF(L51="","",IF(L51&gt;L45,"○",IF(L51&lt;L45,"×","△")))</f>
        <v>×</v>
      </c>
      <c r="L51" s="100">
        <v>4</v>
      </c>
      <c r="M51" s="116"/>
      <c r="N51" s="117"/>
      <c r="O51" s="130" t="str">
        <f>IF(P51="","",IF(P51&gt;P15,"○",IF(P51&lt;P15,"×","△")))</f>
        <v>×</v>
      </c>
      <c r="P51" s="99">
        <v>6</v>
      </c>
      <c r="Q51" s="109"/>
      <c r="R51" s="110"/>
      <c r="S51" s="131" t="str">
        <f>IF(T51="","",IF(T51&gt;T33,"○",IF(T51&lt;T33,"×","△")))</f>
        <v>○</v>
      </c>
      <c r="T51" s="99">
        <v>16</v>
      </c>
      <c r="U51" s="116"/>
      <c r="V51" s="117"/>
      <c r="W51" s="131" t="str">
        <f>IF(X51="","",IF(X51&gt;X21,"○",IF(X51&lt;X21,"×","△")))</f>
        <v>○</v>
      </c>
      <c r="X51" s="99">
        <v>17</v>
      </c>
      <c r="Y51" s="116"/>
      <c r="Z51" s="117"/>
      <c r="AA51" s="109"/>
      <c r="AB51" s="110"/>
      <c r="AC51" s="131" t="str">
        <f>IF(AD51="","",IF(AD51&gt;AD27,"○",IF(AD51&lt;AD27,"×","△")))</f>
        <v>○</v>
      </c>
      <c r="AD51" s="100">
        <v>11</v>
      </c>
      <c r="AE51" s="309"/>
      <c r="AF51" s="353"/>
      <c r="AG51" s="311"/>
      <c r="AH51" s="353"/>
      <c r="AI51" s="407"/>
      <c r="AK51" s="141"/>
      <c r="AO51" s="146"/>
      <c r="AP51" s="147"/>
      <c r="AQ51" s="102"/>
      <c r="AR51" s="102"/>
      <c r="AS51" s="102"/>
      <c r="AT51" s="102"/>
      <c r="AU51" s="102"/>
      <c r="AV51" s="102"/>
      <c r="AW51" s="102"/>
      <c r="AX51" s="102"/>
      <c r="AY51" s="102"/>
    </row>
    <row r="52" spans="1:51" ht="21.6" customHeight="1">
      <c r="A52" s="362"/>
      <c r="B52" s="334"/>
      <c r="C52" s="121"/>
      <c r="D52" s="122"/>
      <c r="E52" s="130" t="str">
        <f>IF(F52="","",IF(F52&gt;F40,"○",IF(F52&lt;F40,"×","△")))</f>
        <v>×</v>
      </c>
      <c r="F52" s="99">
        <v>8</v>
      </c>
      <c r="G52" s="121"/>
      <c r="H52" s="122"/>
      <c r="I52" s="151"/>
      <c r="J52" s="122"/>
      <c r="K52" s="130" t="str">
        <f>IF(L52="","",IF(L52&gt;L46,"○",IF(L52&lt;L46,"×","△")))</f>
        <v>×</v>
      </c>
      <c r="L52" s="100">
        <v>5</v>
      </c>
      <c r="M52" s="121"/>
      <c r="N52" s="122"/>
      <c r="O52" s="130" t="str">
        <f>IF(P52="","",IF(P52&gt;P16,"○",IF(P52&lt;P16,"×","△")))</f>
        <v>○</v>
      </c>
      <c r="P52" s="99">
        <v>8</v>
      </c>
      <c r="Q52" s="109"/>
      <c r="R52" s="110"/>
      <c r="S52" s="131" t="str">
        <f>IF(T52="","",IF(T52&gt;T34,"○",IF(T52&lt;T34,"×","△")))</f>
        <v>×</v>
      </c>
      <c r="T52" s="99">
        <v>9</v>
      </c>
      <c r="U52" s="121"/>
      <c r="V52" s="122"/>
      <c r="W52" s="131" t="str">
        <f>IF(X52="","",IF(X52&gt;X22,"○",IF(X52&lt;X22,"×","△")))</f>
        <v>○</v>
      </c>
      <c r="X52" s="99">
        <v>12</v>
      </c>
      <c r="Y52" s="121"/>
      <c r="Z52" s="122"/>
      <c r="AA52" s="109"/>
      <c r="AB52" s="110"/>
      <c r="AC52" s="131" t="str">
        <f>IF(AD52="","",IF(AD52&gt;AD28,"○",IF(AD52&lt;AD28,"×","△")))</f>
        <v>○</v>
      </c>
      <c r="AD52" s="100">
        <v>12</v>
      </c>
      <c r="AE52" s="312" t="s">
        <v>117</v>
      </c>
      <c r="AF52" s="370">
        <f>COUNTIF(C51:AD52,"△")</f>
        <v>0</v>
      </c>
      <c r="AG52" s="314" t="s">
        <v>189</v>
      </c>
      <c r="AH52" s="370">
        <f>SUM(C54:AD54)</f>
        <v>104</v>
      </c>
      <c r="AI52" s="407"/>
      <c r="AK52" s="141"/>
      <c r="AO52" s="146"/>
      <c r="AP52" s="147"/>
      <c r="AQ52" s="102"/>
      <c r="AR52" s="102"/>
      <c r="AS52" s="102"/>
      <c r="AT52" s="102"/>
      <c r="AU52" s="102"/>
      <c r="AV52" s="102"/>
      <c r="AW52" s="102"/>
      <c r="AX52" s="102"/>
      <c r="AY52" s="102"/>
    </row>
    <row r="53" spans="1:51" ht="21.6" customHeight="1" thickBot="1">
      <c r="A53" s="362"/>
      <c r="B53" s="334"/>
      <c r="C53" s="121"/>
      <c r="D53" s="122"/>
      <c r="E53" s="304">
        <f>IF(F51="","",SUM(F51,F52))</f>
        <v>13</v>
      </c>
      <c r="F53" s="336"/>
      <c r="G53" s="121"/>
      <c r="H53" s="122"/>
      <c r="I53" s="151"/>
      <c r="J53" s="122"/>
      <c r="K53" s="304">
        <f>IF(L51="","",SUM(L51,L52))</f>
        <v>9</v>
      </c>
      <c r="L53" s="305"/>
      <c r="M53" s="121"/>
      <c r="N53" s="122"/>
      <c r="O53" s="304">
        <f>IF(P51="","",SUM(P51,P52))</f>
        <v>14</v>
      </c>
      <c r="P53" s="336"/>
      <c r="Q53" s="109"/>
      <c r="R53" s="110"/>
      <c r="S53" s="355">
        <f>IF(T51="","",SUM(T51,T52))</f>
        <v>25</v>
      </c>
      <c r="T53" s="336"/>
      <c r="U53" s="121"/>
      <c r="V53" s="122"/>
      <c r="W53" s="355">
        <f>IF(X51="","",SUM(X51,X52))</f>
        <v>29</v>
      </c>
      <c r="X53" s="336"/>
      <c r="Y53" s="121"/>
      <c r="Z53" s="122"/>
      <c r="AA53" s="109"/>
      <c r="AB53" s="110"/>
      <c r="AC53" s="355">
        <f>IF(AD51="","",SUM(AD51,AD52))</f>
        <v>23</v>
      </c>
      <c r="AD53" s="305"/>
      <c r="AE53" s="313"/>
      <c r="AF53" s="371"/>
      <c r="AG53" s="315"/>
      <c r="AH53" s="371"/>
      <c r="AI53" s="407"/>
      <c r="AK53" s="141"/>
      <c r="AO53" s="146"/>
      <c r="AP53" s="147"/>
      <c r="AQ53" s="102"/>
      <c r="AR53" s="102"/>
      <c r="AS53" s="102"/>
      <c r="AT53" s="102"/>
      <c r="AU53" s="102"/>
      <c r="AV53" s="102"/>
      <c r="AW53" s="102"/>
      <c r="AX53" s="102"/>
      <c r="AY53" s="102"/>
    </row>
    <row r="54" spans="1:51" ht="21.6" customHeight="1" thickTop="1" thickBot="1">
      <c r="A54" s="362"/>
      <c r="B54" s="334"/>
      <c r="C54" s="121"/>
      <c r="D54" s="122"/>
      <c r="E54" s="304">
        <f>IF(E41="","",SUM(F39:F40))</f>
        <v>23</v>
      </c>
      <c r="F54" s="336"/>
      <c r="G54" s="121"/>
      <c r="H54" s="122"/>
      <c r="I54" s="151"/>
      <c r="J54" s="122"/>
      <c r="K54" s="304">
        <f>IF(K47="","",SUM(L45:L46))</f>
        <v>21</v>
      </c>
      <c r="L54" s="305"/>
      <c r="M54" s="121"/>
      <c r="N54" s="122"/>
      <c r="O54" s="304">
        <f>IF(O17="","",SUM(P15:P16))</f>
        <v>16</v>
      </c>
      <c r="P54" s="336"/>
      <c r="Q54" s="109"/>
      <c r="R54" s="110"/>
      <c r="S54" s="355">
        <f>IF(S35="","",SUM(T33:T34))</f>
        <v>20</v>
      </c>
      <c r="T54" s="336"/>
      <c r="U54" s="121"/>
      <c r="V54" s="122"/>
      <c r="W54" s="355">
        <f>IF(W23="","",SUM(X21:X22))</f>
        <v>13</v>
      </c>
      <c r="X54" s="336"/>
      <c r="Y54" s="121"/>
      <c r="Z54" s="122"/>
      <c r="AA54" s="109"/>
      <c r="AB54" s="110"/>
      <c r="AC54" s="355">
        <f>IF(AC29="","",SUM(AD27:AD28))</f>
        <v>11</v>
      </c>
      <c r="AD54" s="305"/>
      <c r="AE54" s="320" t="s">
        <v>159</v>
      </c>
      <c r="AF54" s="359">
        <f>SUM(AF50:AF53)</f>
        <v>18</v>
      </c>
      <c r="AG54" s="322" t="s">
        <v>190</v>
      </c>
      <c r="AH54" s="359">
        <f>AH50-AH52</f>
        <v>9</v>
      </c>
      <c r="AI54" s="407"/>
      <c r="AK54" s="141"/>
      <c r="AO54" s="146"/>
      <c r="AP54" s="147"/>
      <c r="AQ54" s="102"/>
      <c r="AR54" s="102"/>
      <c r="AS54" s="102"/>
      <c r="AT54" s="102"/>
      <c r="AU54" s="102"/>
      <c r="AV54" s="102"/>
      <c r="AW54" s="102"/>
      <c r="AX54" s="102"/>
      <c r="AY54" s="102"/>
    </row>
    <row r="55" spans="1:51" ht="21.6" customHeight="1" thickBot="1">
      <c r="A55" s="363"/>
      <c r="B55" s="403"/>
      <c r="C55" s="125"/>
      <c r="D55" s="126"/>
      <c r="E55" s="306">
        <f>IF(E53="","",E53-E54)</f>
        <v>-10</v>
      </c>
      <c r="F55" s="335"/>
      <c r="G55" s="125"/>
      <c r="H55" s="126"/>
      <c r="I55" s="152"/>
      <c r="J55" s="126"/>
      <c r="K55" s="306">
        <f>IF(K53="","",K53-K54)</f>
        <v>-12</v>
      </c>
      <c r="L55" s="307"/>
      <c r="M55" s="125"/>
      <c r="N55" s="126"/>
      <c r="O55" s="306">
        <f>IF(O53="","",O53-O54)</f>
        <v>-2</v>
      </c>
      <c r="P55" s="335"/>
      <c r="Q55" s="111"/>
      <c r="R55" s="112"/>
      <c r="S55" s="358">
        <f>IF(S53="","",S53-S54)</f>
        <v>5</v>
      </c>
      <c r="T55" s="335"/>
      <c r="U55" s="125"/>
      <c r="V55" s="126"/>
      <c r="W55" s="358">
        <f>IF(W53="","",W53-W54)</f>
        <v>16</v>
      </c>
      <c r="X55" s="335"/>
      <c r="Y55" s="125"/>
      <c r="Z55" s="126"/>
      <c r="AA55" s="111"/>
      <c r="AB55" s="112"/>
      <c r="AC55" s="358">
        <f>IF(AC53="","",AC53-AC54)</f>
        <v>12</v>
      </c>
      <c r="AD55" s="307"/>
      <c r="AE55" s="321"/>
      <c r="AF55" s="360"/>
      <c r="AG55" s="323"/>
      <c r="AH55" s="360"/>
      <c r="AI55" s="408"/>
      <c r="AJ55" s="135">
        <f>AF54*1000000+AH54*10000+AK55</f>
        <v>18090000</v>
      </c>
      <c r="AK55" s="139"/>
      <c r="AL55" s="135">
        <f>AI50</f>
        <v>4</v>
      </c>
      <c r="AM55" s="135" t="str">
        <f>A50</f>
        <v>スーパームーン</v>
      </c>
      <c r="AO55" s="146"/>
      <c r="AP55" s="147"/>
      <c r="AQ55" s="102"/>
      <c r="AR55" s="102"/>
      <c r="AS55" s="102"/>
      <c r="AT55" s="102"/>
      <c r="AU55" s="102"/>
      <c r="AV55" s="102"/>
      <c r="AW55" s="102"/>
      <c r="AX55" s="102"/>
      <c r="AY55" s="102"/>
    </row>
    <row r="56" spans="1:51" s="128" customFormat="1" ht="24" thickBot="1">
      <c r="B56" s="129"/>
      <c r="G56" s="157"/>
      <c r="H56" s="158"/>
      <c r="AJ56" s="136"/>
      <c r="AK56" s="140"/>
      <c r="AL56" s="136"/>
      <c r="AM56" s="136"/>
      <c r="AN56" s="136"/>
      <c r="AO56" s="138"/>
      <c r="AP56" s="144"/>
    </row>
    <row r="57" spans="1:51" ht="32.450000000000003" customHeight="1" thickBot="1">
      <c r="A57" s="113" t="s">
        <v>151</v>
      </c>
      <c r="B57" s="104"/>
      <c r="C57" s="377">
        <v>1</v>
      </c>
      <c r="D57" s="376"/>
      <c r="E57" s="384">
        <v>2</v>
      </c>
      <c r="F57" s="385"/>
      <c r="G57" s="377">
        <v>3</v>
      </c>
      <c r="H57" s="378"/>
      <c r="I57" s="375">
        <v>4</v>
      </c>
      <c r="J57" s="376"/>
      <c r="K57" s="377">
        <v>5</v>
      </c>
      <c r="L57" s="378"/>
      <c r="M57" s="375">
        <v>6</v>
      </c>
      <c r="N57" s="376"/>
      <c r="O57" s="377">
        <v>7</v>
      </c>
      <c r="P57" s="376"/>
      <c r="Q57" s="377">
        <v>8</v>
      </c>
      <c r="R57" s="378"/>
      <c r="S57" s="375">
        <v>9</v>
      </c>
      <c r="T57" s="376"/>
      <c r="U57" s="377">
        <v>10</v>
      </c>
      <c r="V57" s="378"/>
      <c r="W57" s="375">
        <v>11</v>
      </c>
      <c r="X57" s="376"/>
      <c r="Y57" s="377">
        <v>12</v>
      </c>
      <c r="Z57" s="378"/>
      <c r="AA57" s="377">
        <v>13</v>
      </c>
      <c r="AB57" s="378"/>
      <c r="AC57" s="379">
        <v>14</v>
      </c>
      <c r="AD57" s="380"/>
      <c r="AE57" s="297" t="s">
        <v>152</v>
      </c>
      <c r="AF57" s="298"/>
      <c r="AG57" s="299" t="s">
        <v>153</v>
      </c>
      <c r="AH57" s="300"/>
      <c r="AI57" s="105" t="s">
        <v>154</v>
      </c>
      <c r="AK57" s="141"/>
      <c r="AO57" s="146"/>
      <c r="AP57" s="147"/>
      <c r="AQ57" s="102"/>
      <c r="AR57" s="102"/>
      <c r="AS57" s="102"/>
      <c r="AT57" s="102"/>
      <c r="AU57" s="102"/>
      <c r="AV57" s="102"/>
      <c r="AW57" s="102"/>
      <c r="AX57" s="102"/>
      <c r="AY57" s="102"/>
    </row>
    <row r="58" spans="1:51" ht="21.6" customHeight="1">
      <c r="A58" s="381" t="s">
        <v>279</v>
      </c>
      <c r="B58" s="404" t="s">
        <v>280</v>
      </c>
      <c r="C58" s="294">
        <v>2</v>
      </c>
      <c r="D58" s="296"/>
      <c r="E58" s="107"/>
      <c r="F58" s="149"/>
      <c r="G58" s="294">
        <v>2</v>
      </c>
      <c r="H58" s="295"/>
      <c r="I58" s="290">
        <v>4</v>
      </c>
      <c r="J58" s="291"/>
      <c r="K58" s="292">
        <v>4</v>
      </c>
      <c r="L58" s="293"/>
      <c r="M58" s="290">
        <v>4</v>
      </c>
      <c r="N58" s="291"/>
      <c r="O58" s="292">
        <v>4</v>
      </c>
      <c r="P58" s="291"/>
      <c r="Q58" s="292">
        <v>4</v>
      </c>
      <c r="R58" s="293"/>
      <c r="S58" s="290">
        <v>4</v>
      </c>
      <c r="T58" s="291"/>
      <c r="U58" s="292">
        <v>4</v>
      </c>
      <c r="V58" s="293"/>
      <c r="W58" s="290">
        <v>4</v>
      </c>
      <c r="X58" s="291"/>
      <c r="Y58" s="294">
        <v>2</v>
      </c>
      <c r="Z58" s="295"/>
      <c r="AA58" s="350">
        <v>2</v>
      </c>
      <c r="AB58" s="388"/>
      <c r="AC58" s="107"/>
      <c r="AD58" s="108"/>
      <c r="AE58" s="308" t="s">
        <v>158</v>
      </c>
      <c r="AF58" s="352">
        <f>COUNTIF(C59:AD60,"○")*3</f>
        <v>21</v>
      </c>
      <c r="AG58" s="310" t="s">
        <v>188</v>
      </c>
      <c r="AH58" s="352">
        <f>SUM(C61:AD61)</f>
        <v>106</v>
      </c>
      <c r="AI58" s="406">
        <f>IF(AJ63=0,"",RANK(AJ63,$AJ$63:$AJ$111))</f>
        <v>2</v>
      </c>
      <c r="AK58" s="145" t="s">
        <v>191</v>
      </c>
      <c r="AO58" s="146"/>
      <c r="AP58" s="147"/>
      <c r="AQ58" s="102"/>
      <c r="AR58" s="102"/>
      <c r="AS58" s="102"/>
      <c r="AT58" s="102"/>
      <c r="AU58" s="102"/>
      <c r="AV58" s="102"/>
      <c r="AW58" s="102"/>
      <c r="AX58" s="102"/>
      <c r="AY58" s="102"/>
    </row>
    <row r="59" spans="1:51" ht="21.6" customHeight="1">
      <c r="A59" s="382"/>
      <c r="B59" s="395"/>
      <c r="C59" s="130" t="str">
        <f>IF(D59="","",IF(D59&gt;D65,"○",IF(D59&lt;D65,"×","△")))</f>
        <v>×</v>
      </c>
      <c r="D59" s="99">
        <v>6</v>
      </c>
      <c r="E59" s="109"/>
      <c r="F59" s="118"/>
      <c r="G59" s="130" t="str">
        <f>IF(H59="","",IF(H59&gt;H101,"○",IF(H59&lt;H101,"×","△")))</f>
        <v>○</v>
      </c>
      <c r="H59" s="100">
        <v>13</v>
      </c>
      <c r="I59" s="153"/>
      <c r="J59" s="115"/>
      <c r="K59" s="132" t="str">
        <f>IF(L59="","",IF(L59&gt;L71,"○",IF(L59&lt;L71,"×","△")))</f>
        <v>○</v>
      </c>
      <c r="L59" s="100">
        <v>11</v>
      </c>
      <c r="M59" s="114"/>
      <c r="N59" s="115"/>
      <c r="O59" s="114"/>
      <c r="P59" s="115"/>
      <c r="Q59" s="132" t="str">
        <f>IF(R59="","",IF(R59&gt;R77,"○",IF(R59&lt;R77,"×","△")))</f>
        <v>×</v>
      </c>
      <c r="R59" s="100">
        <v>5</v>
      </c>
      <c r="S59" s="114"/>
      <c r="T59" s="115"/>
      <c r="U59" s="132" t="str">
        <f>IF(V59="","",IF(V59&gt;V95,"○",IF(V59&lt;V95,"×","△")))</f>
        <v>○</v>
      </c>
      <c r="V59" s="100">
        <v>16</v>
      </c>
      <c r="W59" s="114"/>
      <c r="X59" s="115"/>
      <c r="Y59" s="130" t="str">
        <f>IF(Z59="","",IF(Z59&gt;Z83,"○",IF(Z59&lt;Z83,"×","△")))</f>
        <v>×</v>
      </c>
      <c r="Z59" s="99">
        <v>2</v>
      </c>
      <c r="AA59" s="116"/>
      <c r="AB59" s="117"/>
      <c r="AC59" s="118"/>
      <c r="AD59" s="110"/>
      <c r="AE59" s="309"/>
      <c r="AF59" s="353"/>
      <c r="AG59" s="311"/>
      <c r="AH59" s="353"/>
      <c r="AI59" s="407"/>
      <c r="AK59" s="145" t="s">
        <v>192</v>
      </c>
      <c r="AO59" s="146"/>
      <c r="AP59" s="147"/>
      <c r="AQ59" s="102"/>
      <c r="AR59" s="102"/>
      <c r="AS59" s="102"/>
      <c r="AT59" s="102"/>
      <c r="AU59" s="102"/>
      <c r="AV59" s="102"/>
      <c r="AW59" s="102"/>
      <c r="AX59" s="102"/>
      <c r="AY59" s="102"/>
    </row>
    <row r="60" spans="1:51" ht="21.6" customHeight="1" thickBot="1">
      <c r="A60" s="382"/>
      <c r="B60" s="395"/>
      <c r="C60" s="130" t="str">
        <f>IF(D60="","",IF(D60&gt;D66,"○",IF(D60&lt;D66,"×","△")))</f>
        <v>○</v>
      </c>
      <c r="D60" s="99">
        <v>8</v>
      </c>
      <c r="E60" s="109"/>
      <c r="F60" s="118"/>
      <c r="G60" s="130" t="str">
        <f>IF(H60="","",IF(H60&gt;H102,"○",IF(H60&lt;H102,"×","△")))</f>
        <v>○</v>
      </c>
      <c r="H60" s="100">
        <v>13</v>
      </c>
      <c r="I60" s="154"/>
      <c r="J60" s="120"/>
      <c r="K60" s="132" t="str">
        <f>IF(L60="","",IF(L60&gt;L72,"○",IF(L60&lt;L72,"×","△")))</f>
        <v>○</v>
      </c>
      <c r="L60" s="100">
        <v>11</v>
      </c>
      <c r="M60" s="119"/>
      <c r="N60" s="120"/>
      <c r="O60" s="119"/>
      <c r="P60" s="120"/>
      <c r="Q60" s="132" t="str">
        <f>IF(R60="","",IF(R60&gt;R78,"○",IF(R60&lt;R78,"×","△")))</f>
        <v>○</v>
      </c>
      <c r="R60" s="100">
        <v>8</v>
      </c>
      <c r="S60" s="119"/>
      <c r="T60" s="120"/>
      <c r="U60" s="132" t="str">
        <f>IF(V60="","",IF(V60&gt;V96,"○",IF(V60&lt;V96,"×","△")))</f>
        <v>×</v>
      </c>
      <c r="V60" s="100">
        <v>7</v>
      </c>
      <c r="W60" s="119"/>
      <c r="X60" s="120"/>
      <c r="Y60" s="130" t="str">
        <f>IF(Z60="","",IF(Z60&gt;Z84,"○",IF(Z60&lt;Z84,"×","△")))</f>
        <v>△</v>
      </c>
      <c r="Z60" s="99">
        <v>6</v>
      </c>
      <c r="AA60" s="121"/>
      <c r="AB60" s="122"/>
      <c r="AC60" s="118"/>
      <c r="AD60" s="110"/>
      <c r="AE60" s="312" t="s">
        <v>117</v>
      </c>
      <c r="AF60" s="370">
        <f>COUNTIF(C59:AD60,"△")</f>
        <v>1</v>
      </c>
      <c r="AG60" s="314" t="s">
        <v>189</v>
      </c>
      <c r="AH60" s="370">
        <f>SUM(C62:AD62)</f>
        <v>74</v>
      </c>
      <c r="AI60" s="407"/>
      <c r="AK60" s="145" t="s">
        <v>193</v>
      </c>
      <c r="AO60" s="279" t="s">
        <v>195</v>
      </c>
      <c r="AP60" s="279"/>
      <c r="AQ60" s="102"/>
      <c r="AR60" s="102"/>
      <c r="AS60" s="102"/>
      <c r="AT60" s="280" t="s">
        <v>196</v>
      </c>
      <c r="AU60" s="280"/>
      <c r="AV60" s="102"/>
      <c r="AW60" s="102"/>
      <c r="AX60" s="102"/>
      <c r="AY60" s="102"/>
    </row>
    <row r="61" spans="1:51" ht="21.6" customHeight="1" thickBot="1">
      <c r="A61" s="382"/>
      <c r="B61" s="395"/>
      <c r="C61" s="304">
        <f>IF(D59="","",SUM(D59,D60))</f>
        <v>14</v>
      </c>
      <c r="D61" s="336"/>
      <c r="E61" s="109"/>
      <c r="F61" s="118"/>
      <c r="G61" s="304">
        <f>IF(H59="","",SUM(H59,H60))</f>
        <v>26</v>
      </c>
      <c r="H61" s="305"/>
      <c r="I61" s="154"/>
      <c r="J61" s="120"/>
      <c r="K61" s="326">
        <f>IF(L59="","",SUM(L59,L60))</f>
        <v>22</v>
      </c>
      <c r="L61" s="325"/>
      <c r="M61" s="119"/>
      <c r="N61" s="120"/>
      <c r="O61" s="119"/>
      <c r="P61" s="120"/>
      <c r="Q61" s="326">
        <f>IF(R59="","",SUM(R59,R60))</f>
        <v>13</v>
      </c>
      <c r="R61" s="325"/>
      <c r="S61" s="119"/>
      <c r="T61" s="120"/>
      <c r="U61" s="386">
        <f>IF(V59="","",SUM(V59,V60))</f>
        <v>23</v>
      </c>
      <c r="V61" s="387"/>
      <c r="W61" s="119"/>
      <c r="X61" s="120"/>
      <c r="Y61" s="304">
        <f>IF(Z59="","",SUM(Z59,Z60))</f>
        <v>8</v>
      </c>
      <c r="Z61" s="336"/>
      <c r="AA61" s="121"/>
      <c r="AB61" s="122"/>
      <c r="AC61" s="118"/>
      <c r="AD61" s="110"/>
      <c r="AE61" s="313"/>
      <c r="AF61" s="371"/>
      <c r="AG61" s="315"/>
      <c r="AH61" s="371"/>
      <c r="AI61" s="407"/>
      <c r="AK61" s="145" t="s">
        <v>194</v>
      </c>
      <c r="AO61" s="163">
        <v>1</v>
      </c>
      <c r="AP61" s="164" t="str">
        <f>VLOOKUP(AO61,$AL$63:$AM$111,2,FALSE)</f>
        <v>星が丘FBC 参</v>
      </c>
      <c r="AQ61" s="102"/>
      <c r="AR61" s="102"/>
      <c r="AS61" s="102"/>
      <c r="AT61" s="163">
        <v>1</v>
      </c>
      <c r="AU61" s="159"/>
      <c r="AV61" s="102"/>
      <c r="AW61" s="162" t="s">
        <v>206</v>
      </c>
      <c r="AX61" s="102"/>
      <c r="AY61" s="102"/>
    </row>
    <row r="62" spans="1:51" ht="21.6" customHeight="1" thickTop="1" thickBot="1">
      <c r="A62" s="382"/>
      <c r="B62" s="395"/>
      <c r="C62" s="304">
        <f>IF(C67="","",SUM(D65:D66))</f>
        <v>17</v>
      </c>
      <c r="D62" s="336"/>
      <c r="E62" s="109"/>
      <c r="F62" s="118"/>
      <c r="G62" s="304">
        <f>IF(G103="","",SUM(H101:H102))</f>
        <v>7</v>
      </c>
      <c r="H62" s="305"/>
      <c r="I62" s="154"/>
      <c r="J62" s="120"/>
      <c r="K62" s="326">
        <f>IF(K73="","",SUM(L71:L72))</f>
        <v>11</v>
      </c>
      <c r="L62" s="325"/>
      <c r="M62" s="119"/>
      <c r="N62" s="120"/>
      <c r="O62" s="119"/>
      <c r="P62" s="120"/>
      <c r="Q62" s="326">
        <f>IF(Q79="","",SUM(R77:R78))</f>
        <v>12</v>
      </c>
      <c r="R62" s="325"/>
      <c r="S62" s="119"/>
      <c r="T62" s="120"/>
      <c r="U62" s="386">
        <f>IF(U97="","",SUM(V95:V96))</f>
        <v>13</v>
      </c>
      <c r="V62" s="387"/>
      <c r="W62" s="119"/>
      <c r="X62" s="120"/>
      <c r="Y62" s="304">
        <f>IF(Y85="","",SUM(Z83:Z84))</f>
        <v>14</v>
      </c>
      <c r="Z62" s="336"/>
      <c r="AA62" s="121"/>
      <c r="AB62" s="122"/>
      <c r="AC62" s="118"/>
      <c r="AD62" s="110"/>
      <c r="AE62" s="320" t="s">
        <v>159</v>
      </c>
      <c r="AF62" s="359">
        <f>SUM(AF58:AF61)</f>
        <v>22</v>
      </c>
      <c r="AG62" s="322" t="s">
        <v>190</v>
      </c>
      <c r="AH62" s="359">
        <f>AH58-AH60</f>
        <v>32</v>
      </c>
      <c r="AI62" s="407"/>
      <c r="AK62" s="141"/>
      <c r="AO62" s="165">
        <v>2</v>
      </c>
      <c r="AP62" s="166" t="str">
        <f t="shared" ref="AP62:AP69" si="7">VLOOKUP(AO62,$AL$63:$AM$111,2,FALSE)</f>
        <v>FB×2クラブ</v>
      </c>
      <c r="AQ62" s="102"/>
      <c r="AR62" s="102"/>
      <c r="AS62" s="102"/>
      <c r="AT62" s="165">
        <v>2</v>
      </c>
      <c r="AU62" s="160"/>
      <c r="AV62" s="102"/>
      <c r="AW62" s="162" t="s">
        <v>207</v>
      </c>
      <c r="AX62" s="102"/>
      <c r="AY62" s="102"/>
    </row>
    <row r="63" spans="1:51" ht="21.6" customHeight="1" thickBot="1">
      <c r="A63" s="383"/>
      <c r="B63" s="395"/>
      <c r="C63" s="306">
        <f>IF(C61="","",(C61-C62))</f>
        <v>-3</v>
      </c>
      <c r="D63" s="335"/>
      <c r="E63" s="111"/>
      <c r="F63" s="127"/>
      <c r="G63" s="306">
        <f>IF(G61="","",G61-G62)</f>
        <v>19</v>
      </c>
      <c r="H63" s="307"/>
      <c r="I63" s="155"/>
      <c r="J63" s="124"/>
      <c r="K63" s="349">
        <f>IF(K61="","",K61-K62)</f>
        <v>11</v>
      </c>
      <c r="L63" s="317"/>
      <c r="M63" s="123"/>
      <c r="N63" s="124"/>
      <c r="O63" s="123"/>
      <c r="P63" s="124"/>
      <c r="Q63" s="318">
        <f>IF(Q61="","",Q61-Q62)</f>
        <v>1</v>
      </c>
      <c r="R63" s="319"/>
      <c r="S63" s="123"/>
      <c r="T63" s="124"/>
      <c r="U63" s="389">
        <f>IF(U61="","",U61-U62)</f>
        <v>10</v>
      </c>
      <c r="V63" s="390"/>
      <c r="W63" s="123"/>
      <c r="X63" s="124"/>
      <c r="Y63" s="306">
        <f>IF(Y61="","",Y61-Y62)</f>
        <v>-6</v>
      </c>
      <c r="Z63" s="335"/>
      <c r="AA63" s="125"/>
      <c r="AB63" s="126"/>
      <c r="AC63" s="127"/>
      <c r="AD63" s="112"/>
      <c r="AE63" s="321"/>
      <c r="AF63" s="360"/>
      <c r="AG63" s="323"/>
      <c r="AH63" s="360"/>
      <c r="AI63" s="408"/>
      <c r="AJ63" s="135">
        <f>AF62*1000000+AH62*10000+AK63</f>
        <v>22320000</v>
      </c>
      <c r="AK63" s="139"/>
      <c r="AL63" s="135">
        <f>AI58</f>
        <v>2</v>
      </c>
      <c r="AM63" s="135" t="str">
        <f>A58</f>
        <v>FB×2クラブ</v>
      </c>
      <c r="AO63" s="165">
        <v>3</v>
      </c>
      <c r="AP63" s="166" t="str">
        <f t="shared" si="7"/>
        <v>ＦＢ愛Ａ</v>
      </c>
      <c r="AQ63" s="102"/>
      <c r="AR63" s="102"/>
      <c r="AS63" s="102"/>
      <c r="AT63" s="165">
        <v>3</v>
      </c>
      <c r="AU63" s="160"/>
      <c r="AV63" s="102"/>
      <c r="AW63" s="162" t="s">
        <v>208</v>
      </c>
      <c r="AX63" s="102"/>
      <c r="AY63" s="102"/>
    </row>
    <row r="64" spans="1:51" ht="21.6" customHeight="1">
      <c r="A64" s="391" t="s">
        <v>281</v>
      </c>
      <c r="B64" s="394" t="s">
        <v>282</v>
      </c>
      <c r="C64" s="294">
        <v>2</v>
      </c>
      <c r="D64" s="296"/>
      <c r="E64" s="346">
        <v>2</v>
      </c>
      <c r="F64" s="347"/>
      <c r="G64" s="292">
        <v>4</v>
      </c>
      <c r="H64" s="293"/>
      <c r="I64" s="290">
        <v>4</v>
      </c>
      <c r="J64" s="291"/>
      <c r="K64" s="107"/>
      <c r="L64" s="108"/>
      <c r="M64" s="290">
        <v>4</v>
      </c>
      <c r="N64" s="291"/>
      <c r="O64" s="294">
        <v>2</v>
      </c>
      <c r="P64" s="296"/>
      <c r="Q64" s="294">
        <v>2</v>
      </c>
      <c r="R64" s="295"/>
      <c r="S64" s="327">
        <v>2</v>
      </c>
      <c r="T64" s="296"/>
      <c r="U64" s="294">
        <v>2</v>
      </c>
      <c r="V64" s="295"/>
      <c r="W64" s="327">
        <v>2</v>
      </c>
      <c r="X64" s="296"/>
      <c r="Y64" s="292">
        <v>4</v>
      </c>
      <c r="Z64" s="293"/>
      <c r="AA64" s="354">
        <v>4</v>
      </c>
      <c r="AB64" s="348"/>
      <c r="AC64" s="107"/>
      <c r="AD64" s="108"/>
      <c r="AE64" s="308" t="s">
        <v>158</v>
      </c>
      <c r="AF64" s="352">
        <f>COUNTIF(C65:AD66,"○")*3</f>
        <v>21</v>
      </c>
      <c r="AG64" s="310" t="s">
        <v>188</v>
      </c>
      <c r="AH64" s="352">
        <f>SUM(C67:AD67)</f>
        <v>111</v>
      </c>
      <c r="AI64" s="406">
        <f>IF(AJ69=0,"",RANK(AJ69,$AJ$63:$AJ$111))</f>
        <v>3</v>
      </c>
      <c r="AK64" s="141"/>
      <c r="AO64" s="165">
        <v>4</v>
      </c>
      <c r="AP64" s="166" t="str">
        <f t="shared" si="7"/>
        <v>フェニックスA</v>
      </c>
      <c r="AQ64" s="102"/>
      <c r="AR64" s="102"/>
      <c r="AS64" s="102"/>
      <c r="AT64" s="165">
        <v>4</v>
      </c>
      <c r="AU64" s="160"/>
      <c r="AV64" s="102"/>
      <c r="AW64" s="162" t="s">
        <v>209</v>
      </c>
      <c r="AX64" s="102"/>
      <c r="AY64" s="102"/>
    </row>
    <row r="65" spans="1:51" ht="21.6" customHeight="1">
      <c r="A65" s="392"/>
      <c r="B65" s="395"/>
      <c r="C65" s="130" t="str">
        <f>IF(D65="","",IF(D65&gt;D59,"○",IF(D65&lt;D59,"×","△")))</f>
        <v>○</v>
      </c>
      <c r="D65" s="99">
        <v>13</v>
      </c>
      <c r="E65" s="116"/>
      <c r="F65" s="150"/>
      <c r="G65" s="132" t="str">
        <f>IF(H65="","",IF(H65&gt;H71,"○",IF(H65&lt;H71,"×","△")))</f>
        <v>○</v>
      </c>
      <c r="H65" s="100">
        <v>16</v>
      </c>
      <c r="I65" s="153"/>
      <c r="J65" s="115"/>
      <c r="K65" s="109"/>
      <c r="L65" s="110"/>
      <c r="M65" s="133" t="str">
        <f>IF(N65="","",IF(N65&gt;N89,"○",IF(N65&lt;N89,"×","△")))</f>
        <v>×</v>
      </c>
      <c r="N65" s="99">
        <v>11</v>
      </c>
      <c r="O65" s="116"/>
      <c r="P65" s="117"/>
      <c r="Q65" s="130" t="str">
        <f>IF(R65="","",IF(R65&gt;R95,"○",IF(R65&lt;R95,"×","△")))</f>
        <v>△</v>
      </c>
      <c r="R65" s="100">
        <v>9</v>
      </c>
      <c r="S65" s="116"/>
      <c r="T65" s="117"/>
      <c r="U65" s="130" t="str">
        <f>IF(V65="","",IF(V65&gt;V83,"○",IF(V65&lt;V83,"×","△")))</f>
        <v>○</v>
      </c>
      <c r="V65" s="100">
        <v>6</v>
      </c>
      <c r="W65" s="116"/>
      <c r="X65" s="117"/>
      <c r="Y65" s="114"/>
      <c r="Z65" s="115"/>
      <c r="AA65" s="132" t="str">
        <f>IF(AB65="","",IF(AB65&gt;AB101,"○",IF(AB65&lt;AB101,"×","△")))</f>
        <v>○</v>
      </c>
      <c r="AB65" s="99">
        <v>10</v>
      </c>
      <c r="AC65" s="109"/>
      <c r="AD65" s="110"/>
      <c r="AE65" s="309"/>
      <c r="AF65" s="353"/>
      <c r="AG65" s="311"/>
      <c r="AH65" s="353"/>
      <c r="AI65" s="407"/>
      <c r="AK65" s="141"/>
      <c r="AO65" s="165">
        <v>5</v>
      </c>
      <c r="AP65" s="166" t="str">
        <f t="shared" si="7"/>
        <v>ＩＮＳ</v>
      </c>
      <c r="AQ65" s="102"/>
      <c r="AR65" s="102"/>
      <c r="AS65" s="102"/>
      <c r="AT65" s="165">
        <v>5</v>
      </c>
      <c r="AU65" s="160"/>
      <c r="AV65" s="102"/>
      <c r="AW65" s="162" t="s">
        <v>210</v>
      </c>
      <c r="AX65" s="102"/>
      <c r="AY65" s="102"/>
    </row>
    <row r="66" spans="1:51" ht="21.6" customHeight="1">
      <c r="A66" s="392"/>
      <c r="B66" s="395"/>
      <c r="C66" s="130" t="str">
        <f>IF(D66="","",IF(D66&gt;D60,"○",IF(D66&lt;D60,"×","△")))</f>
        <v>×</v>
      </c>
      <c r="D66" s="99">
        <v>4</v>
      </c>
      <c r="E66" s="121"/>
      <c r="F66" s="151"/>
      <c r="G66" s="132" t="str">
        <f>IF(H66="","",IF(H66&gt;H72,"○",IF(H66&lt;H72,"×","△")))</f>
        <v>○</v>
      </c>
      <c r="H66" s="100">
        <v>12</v>
      </c>
      <c r="I66" s="154"/>
      <c r="J66" s="120"/>
      <c r="K66" s="109"/>
      <c r="L66" s="110"/>
      <c r="M66" s="133" t="str">
        <f>IF(N66="","",IF(N66&gt;N90,"○",IF(N66&lt;N90,"×","△")))</f>
        <v>×</v>
      </c>
      <c r="N66" s="99">
        <v>6</v>
      </c>
      <c r="O66" s="121"/>
      <c r="P66" s="122"/>
      <c r="Q66" s="130" t="str">
        <f>IF(R66="","",IF(R66&gt;R96,"○",IF(R66&lt;R96,"×","△")))</f>
        <v>○</v>
      </c>
      <c r="R66" s="100">
        <v>9</v>
      </c>
      <c r="S66" s="121"/>
      <c r="T66" s="122"/>
      <c r="U66" s="130" t="str">
        <f>IF(V66="","",IF(V66&gt;V84,"○",IF(V66&lt;V84,"×","△")))</f>
        <v>×</v>
      </c>
      <c r="V66" s="100">
        <v>2</v>
      </c>
      <c r="W66" s="121"/>
      <c r="X66" s="122"/>
      <c r="Y66" s="119"/>
      <c r="Z66" s="120"/>
      <c r="AA66" s="132" t="str">
        <f>IF(AB66="","",IF(AB66&gt;AB102,"○",IF(AB66&lt;AB102,"×","△")))</f>
        <v>○</v>
      </c>
      <c r="AB66" s="99">
        <v>13</v>
      </c>
      <c r="AC66" s="109"/>
      <c r="AD66" s="110"/>
      <c r="AE66" s="312" t="s">
        <v>117</v>
      </c>
      <c r="AF66" s="370">
        <f>COUNTIF(C65:AD66,"△")</f>
        <v>1</v>
      </c>
      <c r="AG66" s="314" t="s">
        <v>189</v>
      </c>
      <c r="AH66" s="370">
        <f>SUM(C68:AD68)</f>
        <v>82</v>
      </c>
      <c r="AI66" s="407"/>
      <c r="AK66" s="141"/>
      <c r="AO66" s="165">
        <v>6</v>
      </c>
      <c r="AP66" s="166" t="str">
        <f t="shared" si="7"/>
        <v>麻溝 B</v>
      </c>
      <c r="AQ66" s="102"/>
      <c r="AR66" s="102"/>
      <c r="AS66" s="102"/>
      <c r="AT66" s="165">
        <v>6</v>
      </c>
      <c r="AU66" s="160"/>
      <c r="AV66" s="102"/>
      <c r="AW66" s="162" t="s">
        <v>211</v>
      </c>
      <c r="AX66" s="102"/>
      <c r="AY66" s="102"/>
    </row>
    <row r="67" spans="1:51" ht="21.6" customHeight="1" thickBot="1">
      <c r="A67" s="392"/>
      <c r="B67" s="395"/>
      <c r="C67" s="304">
        <f>IF(D65="","",SUM(D65,D66))</f>
        <v>17</v>
      </c>
      <c r="D67" s="336"/>
      <c r="E67" s="121"/>
      <c r="F67" s="151"/>
      <c r="G67" s="326">
        <f>IF(H65="","",SUM(H65,H66))</f>
        <v>28</v>
      </c>
      <c r="H67" s="325"/>
      <c r="I67" s="154"/>
      <c r="J67" s="120"/>
      <c r="K67" s="109"/>
      <c r="L67" s="110"/>
      <c r="M67" s="324">
        <f>IF(N65="","",SUM(N65,N66))</f>
        <v>17</v>
      </c>
      <c r="N67" s="337"/>
      <c r="O67" s="121"/>
      <c r="P67" s="122"/>
      <c r="Q67" s="304">
        <f>IF(R65="","",SUM(R65,R66))</f>
        <v>18</v>
      </c>
      <c r="R67" s="305"/>
      <c r="S67" s="121"/>
      <c r="T67" s="122"/>
      <c r="U67" s="304">
        <f>IF(V65="","",SUM(V65,V66))</f>
        <v>8</v>
      </c>
      <c r="V67" s="305"/>
      <c r="W67" s="121"/>
      <c r="X67" s="122"/>
      <c r="Y67" s="119"/>
      <c r="Z67" s="120"/>
      <c r="AA67" s="326">
        <f>IF(AB65="","",SUM(AB65,AB66))</f>
        <v>23</v>
      </c>
      <c r="AB67" s="337"/>
      <c r="AC67" s="109"/>
      <c r="AD67" s="110"/>
      <c r="AE67" s="313"/>
      <c r="AF67" s="371"/>
      <c r="AG67" s="315"/>
      <c r="AH67" s="371"/>
      <c r="AI67" s="407"/>
      <c r="AK67" s="141"/>
      <c r="AO67" s="165">
        <v>7</v>
      </c>
      <c r="AP67" s="166" t="str">
        <f t="shared" si="7"/>
        <v>七転八笑 A</v>
      </c>
      <c r="AQ67" s="102"/>
      <c r="AR67" s="102"/>
      <c r="AS67" s="102"/>
      <c r="AT67" s="165">
        <v>7</v>
      </c>
      <c r="AU67" s="160"/>
      <c r="AV67" s="102"/>
      <c r="AW67" s="162" t="s">
        <v>212</v>
      </c>
      <c r="AX67" s="102"/>
      <c r="AY67" s="102"/>
    </row>
    <row r="68" spans="1:51" ht="21.6" customHeight="1" thickTop="1" thickBot="1">
      <c r="A68" s="392"/>
      <c r="B68" s="395"/>
      <c r="C68" s="304">
        <f>IF(C61="","",SUM(D59:D60))</f>
        <v>14</v>
      </c>
      <c r="D68" s="336"/>
      <c r="E68" s="121"/>
      <c r="F68" s="151"/>
      <c r="G68" s="326">
        <f>IF(G73="","",SUM(H71:H72))</f>
        <v>9</v>
      </c>
      <c r="H68" s="325"/>
      <c r="I68" s="154"/>
      <c r="J68" s="120"/>
      <c r="K68" s="109"/>
      <c r="L68" s="110"/>
      <c r="M68" s="324">
        <f>IF(M91="","",SUM(N89:N90))</f>
        <v>20</v>
      </c>
      <c r="N68" s="337"/>
      <c r="O68" s="121"/>
      <c r="P68" s="122"/>
      <c r="Q68" s="304">
        <f>IF(Q97="","",SUM(R95:R96))</f>
        <v>15</v>
      </c>
      <c r="R68" s="305"/>
      <c r="S68" s="121"/>
      <c r="T68" s="122"/>
      <c r="U68" s="304">
        <f>IF(U85="","",SUM(V83:V84))</f>
        <v>14</v>
      </c>
      <c r="V68" s="305"/>
      <c r="W68" s="121"/>
      <c r="X68" s="122"/>
      <c r="Y68" s="119"/>
      <c r="Z68" s="120"/>
      <c r="AA68" s="326">
        <f>IF(AA103="","",SUM(AB101:AB102))</f>
        <v>10</v>
      </c>
      <c r="AB68" s="337"/>
      <c r="AC68" s="109"/>
      <c r="AD68" s="110"/>
      <c r="AE68" s="320" t="s">
        <v>159</v>
      </c>
      <c r="AF68" s="359">
        <f>SUM(AF64:AF67)</f>
        <v>22</v>
      </c>
      <c r="AG68" s="322" t="s">
        <v>190</v>
      </c>
      <c r="AH68" s="359">
        <f>AH64-AH66</f>
        <v>29</v>
      </c>
      <c r="AI68" s="407"/>
      <c r="AK68" s="141"/>
      <c r="AO68" s="165">
        <v>8</v>
      </c>
      <c r="AP68" s="166" t="str">
        <f t="shared" si="7"/>
        <v>役員チーム</v>
      </c>
      <c r="AQ68" s="102"/>
      <c r="AR68" s="102"/>
      <c r="AS68" s="102"/>
      <c r="AT68" s="165">
        <v>8</v>
      </c>
      <c r="AU68" s="160"/>
      <c r="AV68" s="102"/>
      <c r="AW68" s="162" t="s">
        <v>213</v>
      </c>
      <c r="AX68" s="102"/>
      <c r="AY68" s="102"/>
    </row>
    <row r="69" spans="1:51" ht="21.6" customHeight="1" thickBot="1">
      <c r="A69" s="393"/>
      <c r="B69" s="395"/>
      <c r="C69" s="306">
        <f>IF(C67="","",C67-C68)</f>
        <v>3</v>
      </c>
      <c r="D69" s="335"/>
      <c r="E69" s="125"/>
      <c r="F69" s="152"/>
      <c r="G69" s="318">
        <f>IF(G67="","",(G67-G68))</f>
        <v>19</v>
      </c>
      <c r="H69" s="319"/>
      <c r="I69" s="155"/>
      <c r="J69" s="124"/>
      <c r="K69" s="111"/>
      <c r="L69" s="112"/>
      <c r="M69" s="338">
        <f>IF(M67="","",M67-M68)</f>
        <v>-3</v>
      </c>
      <c r="N69" s="339"/>
      <c r="O69" s="125"/>
      <c r="P69" s="126"/>
      <c r="Q69" s="306">
        <f>IF(Q67="","",Q67-Q68)</f>
        <v>3</v>
      </c>
      <c r="R69" s="307"/>
      <c r="S69" s="125"/>
      <c r="T69" s="126"/>
      <c r="U69" s="306">
        <f>IF(U67="","",U67-U68)</f>
        <v>-6</v>
      </c>
      <c r="V69" s="307"/>
      <c r="W69" s="125"/>
      <c r="X69" s="126"/>
      <c r="Y69" s="123"/>
      <c r="Z69" s="124"/>
      <c r="AA69" s="318">
        <f>IF(AA67="","",AA67-AA68)</f>
        <v>13</v>
      </c>
      <c r="AB69" s="339"/>
      <c r="AC69" s="111"/>
      <c r="AD69" s="112"/>
      <c r="AE69" s="321"/>
      <c r="AF69" s="360"/>
      <c r="AG69" s="323"/>
      <c r="AH69" s="360"/>
      <c r="AI69" s="408"/>
      <c r="AJ69" s="135">
        <f>AF68*1000000+AH68*10000+AK69</f>
        <v>22290000</v>
      </c>
      <c r="AK69" s="139"/>
      <c r="AL69" s="135">
        <f>AI64</f>
        <v>3</v>
      </c>
      <c r="AM69" s="135" t="str">
        <f>A64</f>
        <v>ＦＢ愛Ａ</v>
      </c>
      <c r="AO69" s="167">
        <v>9</v>
      </c>
      <c r="AP69" s="168" t="str">
        <f t="shared" si="7"/>
        <v>麻溝 C</v>
      </c>
      <c r="AQ69" s="102"/>
      <c r="AR69" s="102"/>
      <c r="AS69" s="102"/>
      <c r="AT69" s="167">
        <v>9</v>
      </c>
      <c r="AU69" s="161"/>
      <c r="AV69" s="102"/>
      <c r="AW69" s="162" t="s">
        <v>214</v>
      </c>
      <c r="AX69" s="102"/>
      <c r="AY69" s="102"/>
    </row>
    <row r="70" spans="1:51" ht="21.6" customHeight="1">
      <c r="A70" s="397" t="s">
        <v>283</v>
      </c>
      <c r="B70" s="394" t="s">
        <v>284</v>
      </c>
      <c r="C70" s="292">
        <v>4</v>
      </c>
      <c r="D70" s="291"/>
      <c r="E70" s="292">
        <v>4</v>
      </c>
      <c r="F70" s="291"/>
      <c r="G70" s="292">
        <v>4</v>
      </c>
      <c r="H70" s="293"/>
      <c r="I70" s="149"/>
      <c r="J70" s="108"/>
      <c r="K70" s="340">
        <v>4</v>
      </c>
      <c r="L70" s="341"/>
      <c r="M70" s="290">
        <v>4</v>
      </c>
      <c r="N70" s="291"/>
      <c r="O70" s="294">
        <v>2</v>
      </c>
      <c r="P70" s="296"/>
      <c r="Q70" s="294">
        <v>2</v>
      </c>
      <c r="R70" s="295"/>
      <c r="S70" s="290">
        <v>4</v>
      </c>
      <c r="T70" s="291"/>
      <c r="U70" s="292">
        <v>4</v>
      </c>
      <c r="V70" s="293"/>
      <c r="W70" s="290">
        <v>4</v>
      </c>
      <c r="X70" s="291"/>
      <c r="Y70" s="292">
        <v>4</v>
      </c>
      <c r="Z70" s="293"/>
      <c r="AA70" s="396">
        <v>4</v>
      </c>
      <c r="AB70" s="332"/>
      <c r="AC70" s="107"/>
      <c r="AD70" s="108"/>
      <c r="AE70" s="308" t="s">
        <v>158</v>
      </c>
      <c r="AF70" s="352">
        <f>COUNTIF(C71:AD72,"○")*3</f>
        <v>12</v>
      </c>
      <c r="AG70" s="310" t="s">
        <v>188</v>
      </c>
      <c r="AH70" s="352">
        <f>SUM(C73:AD73)</f>
        <v>83</v>
      </c>
      <c r="AI70" s="406">
        <f>IF(AJ75=0,"",RANK(AJ75,$AJ$63:$AJ$111))</f>
        <v>7</v>
      </c>
      <c r="AK70" s="141"/>
      <c r="AO70" s="146"/>
      <c r="AP70" s="147"/>
      <c r="AQ70" s="102"/>
      <c r="AR70" s="102"/>
      <c r="AS70" s="102"/>
      <c r="AT70" s="102"/>
      <c r="AU70" s="102"/>
      <c r="AV70" s="102"/>
      <c r="AW70" s="102"/>
      <c r="AX70" s="102"/>
      <c r="AY70" s="102"/>
    </row>
    <row r="71" spans="1:51" ht="21.6" customHeight="1">
      <c r="A71" s="398"/>
      <c r="B71" s="395"/>
      <c r="C71" s="132" t="str">
        <f>IF(D71="","",IF(D71&gt;D77,"○",IF(D71&lt;D77,"×","△")))</f>
        <v>×</v>
      </c>
      <c r="D71" s="99">
        <v>4</v>
      </c>
      <c r="E71" s="114"/>
      <c r="F71" s="153"/>
      <c r="G71" s="132" t="str">
        <f>IF(H71="","",IF(H71&gt;H65,"○",IF(H71&lt;H65,"×","△")))</f>
        <v>×</v>
      </c>
      <c r="H71" s="100">
        <v>6</v>
      </c>
      <c r="I71" s="118"/>
      <c r="J71" s="110"/>
      <c r="K71" s="133" t="str">
        <f>IF(L71="","",IF(L71&gt;L59,"○",IF(L71&lt;L59,"×","△")))</f>
        <v>×</v>
      </c>
      <c r="L71" s="100">
        <v>2</v>
      </c>
      <c r="M71" s="114"/>
      <c r="N71" s="115"/>
      <c r="O71" s="130" t="str">
        <f>IF(P71="","",IF(P71&gt;P107,"○",IF(P71&lt;P107,"×","△")))</f>
        <v>○</v>
      </c>
      <c r="P71" s="99">
        <v>10</v>
      </c>
      <c r="Q71" s="116"/>
      <c r="R71" s="117"/>
      <c r="S71" s="133" t="str">
        <f>IF(T71="","",IF(T71&gt;T101,"○",IF(T71&lt;T101,"×","△")))</f>
        <v>△</v>
      </c>
      <c r="T71" s="99">
        <v>10</v>
      </c>
      <c r="U71" s="114"/>
      <c r="V71" s="115"/>
      <c r="W71" s="114"/>
      <c r="X71" s="115"/>
      <c r="Y71" s="132" t="str">
        <f>IF(Z71="","",IF(Z71&gt;Z95,"○",IF(Z71&lt;Z95,"×","△")))</f>
        <v>○</v>
      </c>
      <c r="Z71" s="99">
        <v>11</v>
      </c>
      <c r="AA71" s="114"/>
      <c r="AB71" s="115"/>
      <c r="AC71" s="118"/>
      <c r="AD71" s="110"/>
      <c r="AE71" s="309"/>
      <c r="AF71" s="353"/>
      <c r="AG71" s="311"/>
      <c r="AH71" s="353"/>
      <c r="AI71" s="407"/>
      <c r="AK71" s="141"/>
      <c r="AO71" s="146"/>
      <c r="AP71" s="147"/>
      <c r="AQ71" s="102"/>
      <c r="AR71" s="102"/>
      <c r="AS71" s="102"/>
      <c r="AT71" s="102"/>
      <c r="AU71" s="102"/>
      <c r="AV71" s="102"/>
      <c r="AW71" s="102"/>
      <c r="AX71" s="102"/>
      <c r="AY71" s="102"/>
    </row>
    <row r="72" spans="1:51" ht="21.6" customHeight="1">
      <c r="A72" s="398"/>
      <c r="B72" s="395"/>
      <c r="C72" s="132" t="str">
        <f>IF(D72="","",IF(D72&gt;D78,"○",IF(D72&lt;D78,"×","△")))</f>
        <v>○</v>
      </c>
      <c r="D72" s="99">
        <v>7</v>
      </c>
      <c r="E72" s="119"/>
      <c r="F72" s="154"/>
      <c r="G72" s="132" t="str">
        <f>IF(H72="","",IF(H72&gt;H66,"○",IF(H72&lt;H66,"×","△")))</f>
        <v>×</v>
      </c>
      <c r="H72" s="100">
        <v>3</v>
      </c>
      <c r="I72" s="118"/>
      <c r="J72" s="110"/>
      <c r="K72" s="133" t="str">
        <f>IF(L72="","",IF(L72&gt;L60,"○",IF(L72&lt;L60,"×","△")))</f>
        <v>×</v>
      </c>
      <c r="L72" s="100">
        <v>9</v>
      </c>
      <c r="M72" s="119"/>
      <c r="N72" s="120"/>
      <c r="O72" s="130" t="str">
        <f>IF(P72="","",IF(P72&gt;P108,"○",IF(P72&lt;P108,"×","△")))</f>
        <v>○</v>
      </c>
      <c r="P72" s="99">
        <v>12</v>
      </c>
      <c r="Q72" s="121"/>
      <c r="R72" s="122"/>
      <c r="S72" s="133" t="str">
        <f>IF(T72="","",IF(T72&gt;T102,"○",IF(T72&lt;T102,"×","△")))</f>
        <v>×</v>
      </c>
      <c r="T72" s="99">
        <v>6</v>
      </c>
      <c r="U72" s="119"/>
      <c r="V72" s="120"/>
      <c r="W72" s="119"/>
      <c r="X72" s="120"/>
      <c r="Y72" s="132" t="str">
        <f>IF(Z72="","",IF(Z72&gt;Z96,"○",IF(Z72&lt;Z96,"×","△")))</f>
        <v>×</v>
      </c>
      <c r="Z72" s="99">
        <v>3</v>
      </c>
      <c r="AA72" s="119"/>
      <c r="AB72" s="120"/>
      <c r="AC72" s="118"/>
      <c r="AD72" s="110"/>
      <c r="AE72" s="312" t="s">
        <v>117</v>
      </c>
      <c r="AF72" s="370">
        <f>COUNTIF(C71:AD72,"△")</f>
        <v>1</v>
      </c>
      <c r="AG72" s="314" t="s">
        <v>189</v>
      </c>
      <c r="AH72" s="370">
        <f>SUM(C74:AD74)</f>
        <v>119</v>
      </c>
      <c r="AI72" s="407"/>
      <c r="AK72" s="141"/>
      <c r="AO72" s="146"/>
      <c r="AP72" s="147"/>
      <c r="AQ72" s="102"/>
      <c r="AR72" s="102"/>
      <c r="AS72" s="102"/>
      <c r="AT72" s="102"/>
      <c r="AU72" s="102"/>
      <c r="AV72" s="102"/>
      <c r="AW72" s="102"/>
      <c r="AX72" s="102"/>
      <c r="AY72" s="102"/>
    </row>
    <row r="73" spans="1:51" ht="21.6" customHeight="1" thickBot="1">
      <c r="A73" s="398"/>
      <c r="B73" s="395"/>
      <c r="C73" s="326">
        <f>IF(D71="","",SUM(D71,D72))</f>
        <v>11</v>
      </c>
      <c r="D73" s="337"/>
      <c r="E73" s="119"/>
      <c r="F73" s="154"/>
      <c r="G73" s="326">
        <f>IF(H71="","",SUM(H71,H72))</f>
        <v>9</v>
      </c>
      <c r="H73" s="325"/>
      <c r="I73" s="118"/>
      <c r="J73" s="110"/>
      <c r="K73" s="324">
        <f>IF(L71="","",SUM(L71,L72))</f>
        <v>11</v>
      </c>
      <c r="L73" s="325"/>
      <c r="M73" s="119"/>
      <c r="N73" s="120"/>
      <c r="O73" s="304">
        <f>IF(P71="","",SUM(P71,P72))</f>
        <v>22</v>
      </c>
      <c r="P73" s="336"/>
      <c r="Q73" s="121"/>
      <c r="R73" s="122"/>
      <c r="S73" s="324">
        <f>IF(T71="","",SUM(T71,T72))</f>
        <v>16</v>
      </c>
      <c r="T73" s="337"/>
      <c r="U73" s="119"/>
      <c r="V73" s="120"/>
      <c r="W73" s="119"/>
      <c r="X73" s="120"/>
      <c r="Y73" s="326">
        <f>IF(Z71="","",SUM(Z71,Z72))</f>
        <v>14</v>
      </c>
      <c r="Z73" s="337"/>
      <c r="AA73" s="119"/>
      <c r="AB73" s="120"/>
      <c r="AC73" s="118"/>
      <c r="AD73" s="110"/>
      <c r="AE73" s="313"/>
      <c r="AF73" s="371"/>
      <c r="AG73" s="315"/>
      <c r="AH73" s="371"/>
      <c r="AI73" s="407"/>
      <c r="AK73" s="141"/>
      <c r="AO73" s="146"/>
      <c r="AP73" s="147"/>
      <c r="AQ73" s="102"/>
      <c r="AR73" s="102"/>
      <c r="AS73" s="102"/>
      <c r="AT73" s="102"/>
      <c r="AU73" s="102"/>
      <c r="AV73" s="102"/>
      <c r="AW73" s="102"/>
      <c r="AX73" s="102"/>
      <c r="AY73" s="102"/>
    </row>
    <row r="74" spans="1:51" ht="21.6" customHeight="1" thickTop="1" thickBot="1">
      <c r="A74" s="398"/>
      <c r="B74" s="395"/>
      <c r="C74" s="326">
        <f>IF(C79="","",SUM(D77:D78))</f>
        <v>16</v>
      </c>
      <c r="D74" s="337"/>
      <c r="E74" s="119"/>
      <c r="F74" s="154"/>
      <c r="G74" s="326">
        <f>IF(G67="","",SUM(H65:H66))</f>
        <v>28</v>
      </c>
      <c r="H74" s="325"/>
      <c r="I74" s="118"/>
      <c r="J74" s="110"/>
      <c r="K74" s="324">
        <f>IF(K61="","",SUM(L59:L60))</f>
        <v>22</v>
      </c>
      <c r="L74" s="325"/>
      <c r="M74" s="119"/>
      <c r="N74" s="120"/>
      <c r="O74" s="304">
        <f>IF(O109="","",SUM(P107:P108))</f>
        <v>15</v>
      </c>
      <c r="P74" s="336"/>
      <c r="Q74" s="121"/>
      <c r="R74" s="122"/>
      <c r="S74" s="324">
        <f>IF(S103="","",SUM(T101:T102))</f>
        <v>19</v>
      </c>
      <c r="T74" s="337"/>
      <c r="U74" s="119"/>
      <c r="V74" s="120"/>
      <c r="W74" s="119"/>
      <c r="X74" s="120"/>
      <c r="Y74" s="326">
        <f>IF(Y97="","",SUM(Z95:Z96))</f>
        <v>19</v>
      </c>
      <c r="Z74" s="337"/>
      <c r="AA74" s="119"/>
      <c r="AB74" s="120"/>
      <c r="AC74" s="118"/>
      <c r="AD74" s="110"/>
      <c r="AE74" s="320" t="s">
        <v>159</v>
      </c>
      <c r="AF74" s="359">
        <f>SUM(AF70:AF73)</f>
        <v>13</v>
      </c>
      <c r="AG74" s="322" t="s">
        <v>190</v>
      </c>
      <c r="AH74" s="359">
        <f>AH70-AH72</f>
        <v>-36</v>
      </c>
      <c r="AI74" s="407"/>
      <c r="AK74" s="141"/>
      <c r="AO74" s="146"/>
      <c r="AP74" s="147"/>
      <c r="AQ74" s="102"/>
      <c r="AR74" s="102"/>
      <c r="AS74" s="102"/>
      <c r="AT74" s="102"/>
      <c r="AU74" s="102"/>
      <c r="AV74" s="102"/>
      <c r="AW74" s="102"/>
      <c r="AX74" s="102"/>
      <c r="AY74" s="102"/>
    </row>
    <row r="75" spans="1:51" ht="21.6" customHeight="1" thickBot="1">
      <c r="A75" s="399"/>
      <c r="B75" s="395"/>
      <c r="C75" s="318">
        <f>IF(C73="","",(C73-C74))</f>
        <v>-5</v>
      </c>
      <c r="D75" s="339"/>
      <c r="E75" s="123"/>
      <c r="F75" s="155"/>
      <c r="G75" s="318">
        <f>IF(G73="","",G73-G74)</f>
        <v>-19</v>
      </c>
      <c r="H75" s="319"/>
      <c r="I75" s="127"/>
      <c r="J75" s="112"/>
      <c r="K75" s="338">
        <f>IF(K73="","",K73-K74)</f>
        <v>-11</v>
      </c>
      <c r="L75" s="319"/>
      <c r="M75" s="123"/>
      <c r="N75" s="124"/>
      <c r="O75" s="306">
        <f>IF(O73="","",O73-O74)</f>
        <v>7</v>
      </c>
      <c r="P75" s="335"/>
      <c r="Q75" s="125"/>
      <c r="R75" s="126"/>
      <c r="S75" s="338">
        <f>IF(S73="","",S73-S74)</f>
        <v>-3</v>
      </c>
      <c r="T75" s="339"/>
      <c r="U75" s="123"/>
      <c r="V75" s="124"/>
      <c r="W75" s="123"/>
      <c r="X75" s="124"/>
      <c r="Y75" s="349">
        <f>IF(Y73="","",Y73-Y74)</f>
        <v>-5</v>
      </c>
      <c r="Z75" s="367"/>
      <c r="AA75" s="123"/>
      <c r="AB75" s="124"/>
      <c r="AC75" s="127"/>
      <c r="AD75" s="112"/>
      <c r="AE75" s="321"/>
      <c r="AF75" s="360"/>
      <c r="AG75" s="323"/>
      <c r="AH75" s="360"/>
      <c r="AI75" s="408"/>
      <c r="AJ75" s="135">
        <f>AF74*1000000+AH74*10000+AK75</f>
        <v>12640000</v>
      </c>
      <c r="AK75" s="139"/>
      <c r="AL75" s="135">
        <f>AI70</f>
        <v>7</v>
      </c>
      <c r="AM75" s="135" t="str">
        <f>A70</f>
        <v>七転八笑 A</v>
      </c>
      <c r="AO75" s="146"/>
      <c r="AP75" s="147"/>
      <c r="AQ75" s="102"/>
      <c r="AR75" s="102"/>
      <c r="AS75" s="102"/>
      <c r="AT75" s="102"/>
      <c r="AU75" s="102"/>
      <c r="AV75" s="102"/>
      <c r="AW75" s="102"/>
      <c r="AX75" s="102"/>
      <c r="AY75" s="102"/>
    </row>
    <row r="76" spans="1:51" ht="21.6" customHeight="1">
      <c r="A76" s="391" t="s">
        <v>285</v>
      </c>
      <c r="B76" s="394" t="s">
        <v>286</v>
      </c>
      <c r="C76" s="292">
        <v>4</v>
      </c>
      <c r="D76" s="291"/>
      <c r="E76" s="292">
        <v>4</v>
      </c>
      <c r="F76" s="291"/>
      <c r="G76" s="292">
        <v>4</v>
      </c>
      <c r="H76" s="293"/>
      <c r="I76" s="340">
        <v>4</v>
      </c>
      <c r="J76" s="348"/>
      <c r="K76" s="292">
        <v>4</v>
      </c>
      <c r="L76" s="293"/>
      <c r="M76" s="327">
        <v>2</v>
      </c>
      <c r="N76" s="296"/>
      <c r="O76" s="292">
        <v>4</v>
      </c>
      <c r="P76" s="291"/>
      <c r="Q76" s="292">
        <v>4</v>
      </c>
      <c r="R76" s="293"/>
      <c r="S76" s="327">
        <v>2</v>
      </c>
      <c r="T76" s="296"/>
      <c r="U76" s="107"/>
      <c r="V76" s="108"/>
      <c r="W76" s="327">
        <v>2</v>
      </c>
      <c r="X76" s="296"/>
      <c r="Y76" s="107"/>
      <c r="Z76" s="108"/>
      <c r="AA76" s="356">
        <v>2</v>
      </c>
      <c r="AB76" s="357"/>
      <c r="AC76" s="356">
        <v>2</v>
      </c>
      <c r="AD76" s="357"/>
      <c r="AE76" s="308" t="s">
        <v>158</v>
      </c>
      <c r="AF76" s="352">
        <f>COUNTIF(C77:AD78,"○")*3</f>
        <v>15</v>
      </c>
      <c r="AG76" s="310" t="s">
        <v>188</v>
      </c>
      <c r="AH76" s="352">
        <f>SUM(C79:AD79)</f>
        <v>84</v>
      </c>
      <c r="AI76" s="406">
        <f>IF(AJ81=0,"",RANK(AJ81,$AJ$63:$AJ$111))</f>
        <v>6</v>
      </c>
      <c r="AK76" s="141"/>
      <c r="AO76" s="146"/>
      <c r="AP76" s="147"/>
      <c r="AQ76" s="102"/>
      <c r="AR76" s="102"/>
      <c r="AS76" s="102"/>
      <c r="AT76" s="102"/>
      <c r="AU76" s="102"/>
      <c r="AV76" s="102"/>
      <c r="AW76" s="102"/>
      <c r="AX76" s="102"/>
      <c r="AY76" s="102"/>
    </row>
    <row r="77" spans="1:51" ht="21.6" customHeight="1">
      <c r="A77" s="392"/>
      <c r="B77" s="395"/>
      <c r="C77" s="132" t="str">
        <f>IF(D77="","",IF(D77&gt;D71,"○",IF(D77&lt;D71,"×","△")))</f>
        <v>○</v>
      </c>
      <c r="D77" s="99">
        <v>10</v>
      </c>
      <c r="E77" s="114"/>
      <c r="F77" s="153"/>
      <c r="G77" s="114"/>
      <c r="H77" s="115"/>
      <c r="I77" s="133" t="str">
        <f>IF(J77="","",IF(J77&gt;J83,"○",IF(J77&lt;J83,"×","△")))</f>
        <v>×</v>
      </c>
      <c r="J77" s="99">
        <v>1</v>
      </c>
      <c r="K77" s="114"/>
      <c r="L77" s="115"/>
      <c r="M77" s="131" t="str">
        <f>IF(N77="","",IF(N77&gt;N95,"○",IF(N77&lt;N95,"×","△")))</f>
        <v>○</v>
      </c>
      <c r="N77" s="99">
        <v>8</v>
      </c>
      <c r="O77" s="114"/>
      <c r="P77" s="115"/>
      <c r="Q77" s="132" t="str">
        <f>IF(R77="","",IF(R77&gt;R59,"○",IF(R77&lt;R59,"×","△")))</f>
        <v>○</v>
      </c>
      <c r="R77" s="100">
        <v>7</v>
      </c>
      <c r="S77" s="116"/>
      <c r="T77" s="117"/>
      <c r="U77" s="109"/>
      <c r="V77" s="110"/>
      <c r="W77" s="131" t="str">
        <f>IF(X77="","",IF(X77&gt;X107,"○",IF(X77&lt;X107,"×","△")))</f>
        <v>×</v>
      </c>
      <c r="X77" s="99">
        <v>7</v>
      </c>
      <c r="Y77" s="109"/>
      <c r="Z77" s="110"/>
      <c r="AA77" s="131" t="str">
        <f>IF(AB77="","",IF(AB77&gt;AB89,"○",IF(AB77&lt;AB89,"×","△")))</f>
        <v>○</v>
      </c>
      <c r="AB77" s="100">
        <v>12</v>
      </c>
      <c r="AC77" s="116"/>
      <c r="AD77" s="117"/>
      <c r="AE77" s="309"/>
      <c r="AF77" s="353"/>
      <c r="AG77" s="311"/>
      <c r="AH77" s="353"/>
      <c r="AI77" s="407"/>
      <c r="AK77" s="141"/>
      <c r="AO77" s="146"/>
      <c r="AP77" s="147"/>
      <c r="AQ77" s="102"/>
      <c r="AR77" s="102"/>
      <c r="AS77" s="102"/>
      <c r="AT77" s="102"/>
      <c r="AU77" s="102"/>
      <c r="AV77" s="102"/>
      <c r="AW77" s="102"/>
      <c r="AX77" s="102"/>
      <c r="AY77" s="102"/>
    </row>
    <row r="78" spans="1:51" ht="21.6" customHeight="1">
      <c r="A78" s="392"/>
      <c r="B78" s="395"/>
      <c r="C78" s="132" t="str">
        <f>IF(D78="","",IF(D78&gt;D72,"○",IF(D78&lt;D72,"×","△")))</f>
        <v>×</v>
      </c>
      <c r="D78" s="99">
        <v>6</v>
      </c>
      <c r="E78" s="119"/>
      <c r="F78" s="154"/>
      <c r="G78" s="119"/>
      <c r="H78" s="120"/>
      <c r="I78" s="133" t="str">
        <f>IF(J78="","",IF(J78&gt;J84,"○",IF(J78&lt;J84,"×","△")))</f>
        <v>×</v>
      </c>
      <c r="J78" s="99">
        <v>3</v>
      </c>
      <c r="K78" s="119"/>
      <c r="L78" s="120"/>
      <c r="M78" s="131" t="str">
        <f>IF(N78="","",IF(N78&gt;N96,"○",IF(N78&lt;N96,"×","△")))</f>
        <v>×</v>
      </c>
      <c r="N78" s="99">
        <v>5</v>
      </c>
      <c r="O78" s="119"/>
      <c r="P78" s="120"/>
      <c r="Q78" s="132" t="str">
        <f>IF(R78="","",IF(R78&gt;R60,"○",IF(R78&lt;R60,"×","△")))</f>
        <v>×</v>
      </c>
      <c r="R78" s="100">
        <v>5</v>
      </c>
      <c r="S78" s="121"/>
      <c r="T78" s="122"/>
      <c r="U78" s="109"/>
      <c r="V78" s="110"/>
      <c r="W78" s="131" t="str">
        <f>IF(X78="","",IF(X78&gt;X108,"○",IF(X78&lt;X108,"×","△")))</f>
        <v>△</v>
      </c>
      <c r="X78" s="99">
        <v>9</v>
      </c>
      <c r="Y78" s="109"/>
      <c r="Z78" s="110"/>
      <c r="AA78" s="131" t="str">
        <f>IF(AB78="","",IF(AB78&gt;AB90,"○",IF(AB78&lt;AB90,"×","△")))</f>
        <v>○</v>
      </c>
      <c r="AB78" s="100">
        <v>11</v>
      </c>
      <c r="AC78" s="121"/>
      <c r="AD78" s="122"/>
      <c r="AE78" s="312" t="s">
        <v>117</v>
      </c>
      <c r="AF78" s="370">
        <f>COUNTIF(C77:AD78,"△")</f>
        <v>1</v>
      </c>
      <c r="AG78" s="314" t="s">
        <v>189</v>
      </c>
      <c r="AH78" s="370">
        <f>SUM(C80:AD80)</f>
        <v>72</v>
      </c>
      <c r="AI78" s="407"/>
      <c r="AK78" s="141"/>
      <c r="AO78" s="146"/>
      <c r="AP78" s="147"/>
      <c r="AQ78" s="102"/>
      <c r="AR78" s="102"/>
      <c r="AS78" s="102"/>
      <c r="AT78" s="102"/>
      <c r="AU78" s="102"/>
      <c r="AV78" s="102"/>
      <c r="AW78" s="102"/>
      <c r="AX78" s="102"/>
      <c r="AY78" s="102"/>
    </row>
    <row r="79" spans="1:51" ht="21.6" customHeight="1" thickBot="1">
      <c r="A79" s="392"/>
      <c r="B79" s="395"/>
      <c r="C79" s="326">
        <f>IF(D77="","",SUM(D77,D78))</f>
        <v>16</v>
      </c>
      <c r="D79" s="337"/>
      <c r="E79" s="119"/>
      <c r="F79" s="154"/>
      <c r="G79" s="119"/>
      <c r="H79" s="120"/>
      <c r="I79" s="324">
        <f>IF(J77="","",SUM(J77,J78))</f>
        <v>4</v>
      </c>
      <c r="J79" s="337"/>
      <c r="K79" s="119"/>
      <c r="L79" s="120"/>
      <c r="M79" s="355">
        <f>IF(N77="","",SUM(N77,N78))</f>
        <v>13</v>
      </c>
      <c r="N79" s="336"/>
      <c r="O79" s="119"/>
      <c r="P79" s="120"/>
      <c r="Q79" s="326">
        <f>IF(R77="","",SUM(R77,R78))</f>
        <v>12</v>
      </c>
      <c r="R79" s="325"/>
      <c r="S79" s="121"/>
      <c r="T79" s="122"/>
      <c r="U79" s="109"/>
      <c r="V79" s="110"/>
      <c r="W79" s="355">
        <f>IF(X77="","",SUM(X77,X78))</f>
        <v>16</v>
      </c>
      <c r="X79" s="336"/>
      <c r="Y79" s="109"/>
      <c r="Z79" s="110"/>
      <c r="AA79" s="355">
        <f>IF(AB77="","",SUM(AB77,AB78))</f>
        <v>23</v>
      </c>
      <c r="AB79" s="305"/>
      <c r="AC79" s="121"/>
      <c r="AD79" s="122"/>
      <c r="AE79" s="313"/>
      <c r="AF79" s="371"/>
      <c r="AG79" s="315"/>
      <c r="AH79" s="371"/>
      <c r="AI79" s="407"/>
      <c r="AK79" s="141"/>
      <c r="AO79" s="146"/>
      <c r="AP79" s="147"/>
      <c r="AQ79" s="102"/>
      <c r="AR79" s="102"/>
      <c r="AS79" s="102"/>
      <c r="AT79" s="102"/>
      <c r="AU79" s="102"/>
      <c r="AV79" s="102"/>
      <c r="AW79" s="102"/>
      <c r="AX79" s="102"/>
      <c r="AY79" s="102"/>
    </row>
    <row r="80" spans="1:51" ht="21.6" customHeight="1" thickTop="1" thickBot="1">
      <c r="A80" s="392"/>
      <c r="B80" s="395"/>
      <c r="C80" s="326">
        <f>IF(C73="","",SUM(D71:D72))</f>
        <v>11</v>
      </c>
      <c r="D80" s="337"/>
      <c r="E80" s="119"/>
      <c r="F80" s="154"/>
      <c r="G80" s="119"/>
      <c r="H80" s="120"/>
      <c r="I80" s="324">
        <f>IF(I85="","",SUM(J83:J84))</f>
        <v>10</v>
      </c>
      <c r="J80" s="337"/>
      <c r="K80" s="119"/>
      <c r="L80" s="120"/>
      <c r="M80" s="355">
        <f>IF(M97="","",SUM(N95:N96))</f>
        <v>12</v>
      </c>
      <c r="N80" s="336"/>
      <c r="O80" s="119"/>
      <c r="P80" s="120"/>
      <c r="Q80" s="326">
        <f>IF(Q61="","",SUM(R59:R60))</f>
        <v>13</v>
      </c>
      <c r="R80" s="325"/>
      <c r="S80" s="121"/>
      <c r="T80" s="122"/>
      <c r="U80" s="109"/>
      <c r="V80" s="110"/>
      <c r="W80" s="355">
        <f>IF(W109="","",SUM(X107:X108))</f>
        <v>17</v>
      </c>
      <c r="X80" s="336"/>
      <c r="Y80" s="109"/>
      <c r="Z80" s="110"/>
      <c r="AA80" s="355">
        <f>IF(AA91="","",SUM(AB89:AB90))</f>
        <v>9</v>
      </c>
      <c r="AB80" s="305"/>
      <c r="AC80" s="121"/>
      <c r="AD80" s="122"/>
      <c r="AE80" s="320" t="s">
        <v>159</v>
      </c>
      <c r="AF80" s="359">
        <f>SUM(AF76:AF79)</f>
        <v>16</v>
      </c>
      <c r="AG80" s="322" t="s">
        <v>190</v>
      </c>
      <c r="AH80" s="359">
        <f>AH76-AH78</f>
        <v>12</v>
      </c>
      <c r="AI80" s="407"/>
      <c r="AK80" s="141"/>
      <c r="AO80" s="146"/>
      <c r="AP80" s="147"/>
      <c r="AQ80" s="102"/>
      <c r="AR80" s="102"/>
      <c r="AS80" s="102"/>
      <c r="AT80" s="102"/>
      <c r="AU80" s="102"/>
      <c r="AV80" s="102"/>
      <c r="AW80" s="102"/>
      <c r="AX80" s="102"/>
      <c r="AY80" s="102"/>
    </row>
    <row r="81" spans="1:51" ht="21.6" customHeight="1" thickBot="1">
      <c r="A81" s="393"/>
      <c r="B81" s="395"/>
      <c r="C81" s="318">
        <f>IF(C79="","",C79-C80)</f>
        <v>5</v>
      </c>
      <c r="D81" s="339"/>
      <c r="E81" s="123"/>
      <c r="F81" s="155"/>
      <c r="G81" s="123"/>
      <c r="H81" s="124"/>
      <c r="I81" s="338">
        <f>IF(I79="","",(I79-I80))</f>
        <v>-6</v>
      </c>
      <c r="J81" s="339"/>
      <c r="K81" s="123"/>
      <c r="L81" s="124"/>
      <c r="M81" s="364">
        <f>IF(M79="","",M79-M80)</f>
        <v>1</v>
      </c>
      <c r="N81" s="366"/>
      <c r="O81" s="123"/>
      <c r="P81" s="124"/>
      <c r="Q81" s="318">
        <f>IF(Q79="","",Q79-Q80)</f>
        <v>-1</v>
      </c>
      <c r="R81" s="319"/>
      <c r="S81" s="125"/>
      <c r="T81" s="126"/>
      <c r="U81" s="111"/>
      <c r="V81" s="112"/>
      <c r="W81" s="358">
        <f>IF(W79="","",W79-W80)</f>
        <v>-1</v>
      </c>
      <c r="X81" s="335"/>
      <c r="Y81" s="111"/>
      <c r="Z81" s="112"/>
      <c r="AA81" s="358">
        <f>IF(AA79="","",AA79-AA80)</f>
        <v>14</v>
      </c>
      <c r="AB81" s="307"/>
      <c r="AC81" s="125"/>
      <c r="AD81" s="126"/>
      <c r="AE81" s="321"/>
      <c r="AF81" s="360"/>
      <c r="AG81" s="323"/>
      <c r="AH81" s="360"/>
      <c r="AI81" s="408"/>
      <c r="AJ81" s="135">
        <f>AF80*1000000+AH80*10000+AK81</f>
        <v>16120000</v>
      </c>
      <c r="AK81" s="139"/>
      <c r="AL81" s="135">
        <f>AI76</f>
        <v>6</v>
      </c>
      <c r="AM81" s="135" t="str">
        <f>A76</f>
        <v>麻溝 B</v>
      </c>
      <c r="AO81" s="146"/>
      <c r="AP81" s="147"/>
      <c r="AQ81" s="102"/>
      <c r="AR81" s="102"/>
      <c r="AS81" s="102"/>
      <c r="AT81" s="102"/>
      <c r="AU81" s="102"/>
      <c r="AV81" s="102"/>
      <c r="AW81" s="102"/>
      <c r="AX81" s="102"/>
      <c r="AY81" s="102"/>
    </row>
    <row r="82" spans="1:51" ht="21.6" customHeight="1">
      <c r="A82" s="381" t="s">
        <v>287</v>
      </c>
      <c r="B82" s="394" t="s">
        <v>288</v>
      </c>
      <c r="C82" s="292">
        <v>4</v>
      </c>
      <c r="D82" s="291"/>
      <c r="E82" s="292">
        <v>4</v>
      </c>
      <c r="F82" s="291"/>
      <c r="G82" s="292">
        <v>4</v>
      </c>
      <c r="H82" s="293"/>
      <c r="I82" s="290">
        <v>4</v>
      </c>
      <c r="J82" s="291"/>
      <c r="K82" s="292">
        <v>4</v>
      </c>
      <c r="L82" s="291"/>
      <c r="M82" s="107"/>
      <c r="N82" s="108"/>
      <c r="O82" s="290">
        <v>4</v>
      </c>
      <c r="P82" s="291"/>
      <c r="Q82" s="292">
        <v>4</v>
      </c>
      <c r="R82" s="291"/>
      <c r="S82" s="107"/>
      <c r="T82" s="108"/>
      <c r="U82" s="356">
        <v>2</v>
      </c>
      <c r="V82" s="357"/>
      <c r="W82" s="327">
        <v>2</v>
      </c>
      <c r="X82" s="296"/>
      <c r="Y82" s="346">
        <v>2</v>
      </c>
      <c r="Z82" s="357"/>
      <c r="AA82" s="294">
        <v>2</v>
      </c>
      <c r="AB82" s="295"/>
      <c r="AC82" s="327">
        <v>2</v>
      </c>
      <c r="AD82" s="295"/>
      <c r="AE82" s="308" t="s">
        <v>158</v>
      </c>
      <c r="AF82" s="352">
        <f>COUNTIF(C83:AD84,"○")*3</f>
        <v>27</v>
      </c>
      <c r="AG82" s="310" t="s">
        <v>188</v>
      </c>
      <c r="AH82" s="352">
        <f>SUM(C85:AD85)</f>
        <v>99</v>
      </c>
      <c r="AI82" s="406">
        <f>IF(AJ87=0,"",RANK(AJ87,$AJ$63:$AJ$111))</f>
        <v>1</v>
      </c>
      <c r="AK82" s="141"/>
      <c r="AO82" s="146"/>
      <c r="AP82" s="147"/>
      <c r="AQ82" s="102"/>
      <c r="AR82" s="102"/>
      <c r="AS82" s="102"/>
      <c r="AT82" s="102"/>
      <c r="AU82" s="102"/>
      <c r="AV82" s="102"/>
      <c r="AW82" s="102"/>
      <c r="AX82" s="102"/>
      <c r="AY82" s="102"/>
    </row>
    <row r="83" spans="1:51" ht="21.6" customHeight="1">
      <c r="A83" s="382"/>
      <c r="B83" s="395"/>
      <c r="C83" s="114"/>
      <c r="D83" s="115"/>
      <c r="E83" s="132" t="str">
        <f>IF(F83="","",IF(F83&gt;F89,"○",IF(F83&lt;F89,"×","△")))</f>
        <v>×</v>
      </c>
      <c r="F83" s="99">
        <v>8</v>
      </c>
      <c r="G83" s="114"/>
      <c r="H83" s="115"/>
      <c r="I83" s="133" t="str">
        <f>IF(J83="","",IF(J83&gt;J77,"○",IF(J83&lt;J77,"×","△")))</f>
        <v>○</v>
      </c>
      <c r="J83" s="99">
        <v>4</v>
      </c>
      <c r="K83" s="114"/>
      <c r="L83" s="115"/>
      <c r="M83" s="109"/>
      <c r="N83" s="110"/>
      <c r="O83" s="133" t="str">
        <f>IF(P83="","",IF(P83&gt;P101,"○",IF(P83&lt;P101,"×","△")))</f>
        <v>○</v>
      </c>
      <c r="P83" s="99">
        <v>9</v>
      </c>
      <c r="Q83" s="114"/>
      <c r="R83" s="115"/>
      <c r="S83" s="109"/>
      <c r="T83" s="110"/>
      <c r="U83" s="131" t="str">
        <f>IF(V83="","",IF(V83&gt;V65,"○",IF(V83&lt;V65,"×","△")))</f>
        <v>×</v>
      </c>
      <c r="V83" s="100">
        <v>5</v>
      </c>
      <c r="W83" s="116"/>
      <c r="X83" s="117"/>
      <c r="Y83" s="130" t="str">
        <f>IF(Z83="","",IF(Z83&gt;Z59,"○",IF(Z83&lt;Z59,"×","△")))</f>
        <v>○</v>
      </c>
      <c r="Z83" s="100">
        <v>8</v>
      </c>
      <c r="AA83" s="116"/>
      <c r="AB83" s="117"/>
      <c r="AC83" s="131" t="str">
        <f>IF(AD83="","",IF(AD83&gt;AD107,"○",IF(AD83&lt;AD107,"×","△")))</f>
        <v>○</v>
      </c>
      <c r="AD83" s="100">
        <v>10</v>
      </c>
      <c r="AE83" s="309"/>
      <c r="AF83" s="353"/>
      <c r="AG83" s="311"/>
      <c r="AH83" s="353"/>
      <c r="AI83" s="407"/>
      <c r="AK83" s="141"/>
      <c r="AO83" s="146"/>
      <c r="AP83" s="147"/>
      <c r="AQ83" s="102"/>
      <c r="AR83" s="102"/>
      <c r="AS83" s="102"/>
      <c r="AT83" s="102"/>
      <c r="AU83" s="102"/>
      <c r="AV83" s="102"/>
      <c r="AW83" s="102"/>
      <c r="AX83" s="102"/>
      <c r="AY83" s="102"/>
    </row>
    <row r="84" spans="1:51" ht="21.6" customHeight="1">
      <c r="A84" s="382"/>
      <c r="B84" s="395"/>
      <c r="C84" s="119"/>
      <c r="D84" s="120"/>
      <c r="E84" s="132" t="str">
        <f>IF(F84="","",IF(F84&gt;F90,"○",IF(F84&lt;F90,"×","△")))</f>
        <v>○</v>
      </c>
      <c r="F84" s="99">
        <v>11</v>
      </c>
      <c r="G84" s="119"/>
      <c r="H84" s="120"/>
      <c r="I84" s="133" t="str">
        <f>IF(J84="","",IF(J84&gt;J78,"○",IF(J84&lt;J78,"×","△")))</f>
        <v>○</v>
      </c>
      <c r="J84" s="99">
        <v>6</v>
      </c>
      <c r="K84" s="119"/>
      <c r="L84" s="120"/>
      <c r="M84" s="109"/>
      <c r="N84" s="110"/>
      <c r="O84" s="133" t="str">
        <f>IF(P84="","",IF(P84&gt;P102,"○",IF(P84&lt;P102,"×","△")))</f>
        <v>○</v>
      </c>
      <c r="P84" s="99">
        <v>12</v>
      </c>
      <c r="Q84" s="119"/>
      <c r="R84" s="120"/>
      <c r="S84" s="109"/>
      <c r="T84" s="110"/>
      <c r="U84" s="131" t="str">
        <f>IF(V84="","",IF(V84&gt;V66,"○",IF(V84&lt;V66,"×","△")))</f>
        <v>○</v>
      </c>
      <c r="V84" s="100">
        <v>9</v>
      </c>
      <c r="W84" s="121"/>
      <c r="X84" s="122"/>
      <c r="Y84" s="130" t="str">
        <f>IF(Z84="","",IF(Z84&gt;Z60,"○",IF(Z84&lt;Z60,"×","△")))</f>
        <v>△</v>
      </c>
      <c r="Z84" s="100">
        <v>6</v>
      </c>
      <c r="AA84" s="121"/>
      <c r="AB84" s="122"/>
      <c r="AC84" s="131" t="str">
        <f>IF(AD84="","",IF(AD84&gt;AD108,"○",IF(AD84&lt;AD108,"×","△")))</f>
        <v>○</v>
      </c>
      <c r="AD84" s="100">
        <v>11</v>
      </c>
      <c r="AE84" s="312" t="s">
        <v>117</v>
      </c>
      <c r="AF84" s="370">
        <f>COUNTIF(C83:AD84,"△")</f>
        <v>1</v>
      </c>
      <c r="AG84" s="314" t="s">
        <v>189</v>
      </c>
      <c r="AH84" s="370">
        <f>SUM(C86:AD86)</f>
        <v>50</v>
      </c>
      <c r="AI84" s="407"/>
      <c r="AK84" s="141"/>
      <c r="AO84" s="146"/>
      <c r="AP84" s="147"/>
      <c r="AQ84" s="102"/>
      <c r="AR84" s="102"/>
      <c r="AS84" s="102"/>
      <c r="AT84" s="102"/>
      <c r="AU84" s="102"/>
      <c r="AV84" s="102"/>
      <c r="AW84" s="102"/>
      <c r="AX84" s="102"/>
      <c r="AY84" s="102"/>
    </row>
    <row r="85" spans="1:51" ht="21.6" customHeight="1" thickBot="1">
      <c r="A85" s="382"/>
      <c r="B85" s="395"/>
      <c r="C85" s="119"/>
      <c r="D85" s="120"/>
      <c r="E85" s="326">
        <f>IF(F83="","",SUM(F83,F84))</f>
        <v>19</v>
      </c>
      <c r="F85" s="337"/>
      <c r="G85" s="119"/>
      <c r="H85" s="120"/>
      <c r="I85" s="324">
        <f>IF(J83="","",SUM(J83,J84))</f>
        <v>10</v>
      </c>
      <c r="J85" s="337"/>
      <c r="K85" s="119"/>
      <c r="L85" s="120"/>
      <c r="M85" s="109"/>
      <c r="N85" s="110"/>
      <c r="O85" s="324">
        <f>IF(P83="","",SUM(P83,P84))</f>
        <v>21</v>
      </c>
      <c r="P85" s="337"/>
      <c r="Q85" s="119"/>
      <c r="R85" s="120"/>
      <c r="S85" s="109"/>
      <c r="T85" s="110"/>
      <c r="U85" s="355">
        <f>IF(V83="","",SUM(V83,V84))</f>
        <v>14</v>
      </c>
      <c r="V85" s="305"/>
      <c r="W85" s="121"/>
      <c r="X85" s="122"/>
      <c r="Y85" s="304">
        <f>IF(Z83="","",SUM(Z83,Z84))</f>
        <v>14</v>
      </c>
      <c r="Z85" s="305"/>
      <c r="AA85" s="121"/>
      <c r="AB85" s="122"/>
      <c r="AC85" s="355">
        <f>IF(AD83="","",SUM(AD83,AD84))</f>
        <v>21</v>
      </c>
      <c r="AD85" s="305"/>
      <c r="AE85" s="313"/>
      <c r="AF85" s="371"/>
      <c r="AG85" s="315"/>
      <c r="AH85" s="371"/>
      <c r="AI85" s="407"/>
      <c r="AK85" s="141"/>
      <c r="AO85" s="146"/>
      <c r="AP85" s="147"/>
      <c r="AQ85" s="102"/>
      <c r="AR85" s="102"/>
      <c r="AS85" s="102"/>
      <c r="AT85" s="102"/>
      <c r="AU85" s="102"/>
      <c r="AV85" s="102"/>
      <c r="AW85" s="102"/>
      <c r="AX85" s="102"/>
      <c r="AY85" s="102"/>
    </row>
    <row r="86" spans="1:51" ht="21.6" customHeight="1" thickTop="1" thickBot="1">
      <c r="A86" s="382"/>
      <c r="B86" s="395"/>
      <c r="C86" s="119"/>
      <c r="D86" s="120"/>
      <c r="E86" s="326">
        <f>IF(E91="","",SUM(F89:F90))</f>
        <v>16</v>
      </c>
      <c r="F86" s="337"/>
      <c r="G86" s="119"/>
      <c r="H86" s="120"/>
      <c r="I86" s="324">
        <f>IF(I79="","",SUM(J77:J78))</f>
        <v>4</v>
      </c>
      <c r="J86" s="337"/>
      <c r="K86" s="119"/>
      <c r="L86" s="120"/>
      <c r="M86" s="109"/>
      <c r="N86" s="110"/>
      <c r="O86" s="324">
        <f>IF(O103="","",SUM(P101:P102))</f>
        <v>6</v>
      </c>
      <c r="P86" s="337"/>
      <c r="Q86" s="119"/>
      <c r="R86" s="120"/>
      <c r="S86" s="109"/>
      <c r="T86" s="110"/>
      <c r="U86" s="355">
        <f>IF(U67="","",SUM(V65:V66))</f>
        <v>8</v>
      </c>
      <c r="V86" s="305"/>
      <c r="W86" s="121"/>
      <c r="X86" s="122"/>
      <c r="Y86" s="304">
        <f>IF(Y61="","",SUM(Z59:Z60))</f>
        <v>8</v>
      </c>
      <c r="Z86" s="305"/>
      <c r="AA86" s="121"/>
      <c r="AB86" s="122"/>
      <c r="AC86" s="355">
        <f>IF(AC109="","",SUM(AD107:AD108))</f>
        <v>8</v>
      </c>
      <c r="AD86" s="305"/>
      <c r="AE86" s="320" t="s">
        <v>159</v>
      </c>
      <c r="AF86" s="359">
        <f>SUM(AF82:AF85)</f>
        <v>28</v>
      </c>
      <c r="AG86" s="322" t="s">
        <v>190</v>
      </c>
      <c r="AH86" s="359">
        <f>AH82-AH84</f>
        <v>49</v>
      </c>
      <c r="AI86" s="407"/>
      <c r="AK86" s="141"/>
      <c r="AO86" s="146"/>
      <c r="AP86" s="147"/>
      <c r="AQ86" s="102"/>
      <c r="AR86" s="102"/>
      <c r="AS86" s="102"/>
      <c r="AT86" s="102"/>
      <c r="AU86" s="102"/>
      <c r="AV86" s="102"/>
      <c r="AW86" s="102"/>
      <c r="AX86" s="102"/>
      <c r="AY86" s="102"/>
    </row>
    <row r="87" spans="1:51" ht="21.6" customHeight="1" thickBot="1">
      <c r="A87" s="383"/>
      <c r="B87" s="395"/>
      <c r="C87" s="123"/>
      <c r="D87" s="124"/>
      <c r="E87" s="318">
        <f>IF(E85="","",(E85-E86))</f>
        <v>3</v>
      </c>
      <c r="F87" s="339"/>
      <c r="G87" s="123"/>
      <c r="H87" s="124"/>
      <c r="I87" s="338">
        <f>IF(I85="","",I85-I86)</f>
        <v>6</v>
      </c>
      <c r="J87" s="339"/>
      <c r="K87" s="123"/>
      <c r="L87" s="124"/>
      <c r="M87" s="111"/>
      <c r="N87" s="112"/>
      <c r="O87" s="338">
        <f>IF(O85="","",O85-O86)</f>
        <v>15</v>
      </c>
      <c r="P87" s="339"/>
      <c r="Q87" s="123"/>
      <c r="R87" s="124"/>
      <c r="S87" s="111"/>
      <c r="T87" s="112"/>
      <c r="U87" s="358">
        <f>IF(U85="","",U85-U86)</f>
        <v>6</v>
      </c>
      <c r="V87" s="307"/>
      <c r="W87" s="125"/>
      <c r="X87" s="126"/>
      <c r="Y87" s="306">
        <f>IF(Y85="","",Y85-Y86)</f>
        <v>6</v>
      </c>
      <c r="Z87" s="307"/>
      <c r="AA87" s="125"/>
      <c r="AB87" s="126"/>
      <c r="AC87" s="364">
        <f>IF(AC85="","",AC85-AC86)</f>
        <v>13</v>
      </c>
      <c r="AD87" s="365"/>
      <c r="AE87" s="321"/>
      <c r="AF87" s="360"/>
      <c r="AG87" s="323"/>
      <c r="AH87" s="360"/>
      <c r="AI87" s="408"/>
      <c r="AJ87" s="135">
        <f>AF86*1000000+AH86*10000+AK87</f>
        <v>28490000</v>
      </c>
      <c r="AK87" s="139"/>
      <c r="AL87" s="135">
        <f>AI82</f>
        <v>1</v>
      </c>
      <c r="AM87" s="135" t="str">
        <f>A82</f>
        <v>星が丘FBC 参</v>
      </c>
      <c r="AO87" s="146"/>
      <c r="AP87" s="147"/>
      <c r="AQ87" s="102"/>
      <c r="AR87" s="102"/>
      <c r="AS87" s="102"/>
      <c r="AT87" s="102"/>
      <c r="AU87" s="102"/>
      <c r="AV87" s="102"/>
      <c r="AW87" s="102"/>
      <c r="AX87" s="102"/>
      <c r="AY87" s="102"/>
    </row>
    <row r="88" spans="1:51" ht="21.6" customHeight="1">
      <c r="A88" s="400" t="s">
        <v>289</v>
      </c>
      <c r="B88" s="394" t="s">
        <v>290</v>
      </c>
      <c r="C88" s="292">
        <v>4</v>
      </c>
      <c r="D88" s="291"/>
      <c r="E88" s="292">
        <v>4</v>
      </c>
      <c r="F88" s="291"/>
      <c r="G88" s="107"/>
      <c r="H88" s="108"/>
      <c r="I88" s="327">
        <v>2</v>
      </c>
      <c r="J88" s="296"/>
      <c r="K88" s="294">
        <v>2</v>
      </c>
      <c r="L88" s="295"/>
      <c r="M88" s="340">
        <v>4</v>
      </c>
      <c r="N88" s="348"/>
      <c r="O88" s="294">
        <v>2</v>
      </c>
      <c r="P88" s="296"/>
      <c r="Q88" s="294">
        <v>2</v>
      </c>
      <c r="R88" s="295"/>
      <c r="S88" s="356">
        <v>2</v>
      </c>
      <c r="T88" s="347"/>
      <c r="U88" s="294">
        <v>2</v>
      </c>
      <c r="V88" s="295"/>
      <c r="W88" s="290">
        <v>4</v>
      </c>
      <c r="X88" s="291"/>
      <c r="Y88" s="294">
        <v>2</v>
      </c>
      <c r="Z88" s="295"/>
      <c r="AA88" s="294">
        <v>2</v>
      </c>
      <c r="AB88" s="296"/>
      <c r="AC88" s="107"/>
      <c r="AD88" s="108"/>
      <c r="AE88" s="308" t="s">
        <v>158</v>
      </c>
      <c r="AF88" s="352">
        <f>COUNTIF(C89:AD90,"○")*3</f>
        <v>18</v>
      </c>
      <c r="AG88" s="310" t="s">
        <v>188</v>
      </c>
      <c r="AH88" s="352">
        <f>SUM(C91:AD91)</f>
        <v>113</v>
      </c>
      <c r="AI88" s="406">
        <f>IF(AJ93=0,"",RANK(AJ93,$AJ$63:$AJ$111))</f>
        <v>5</v>
      </c>
      <c r="AK88" s="141"/>
      <c r="AO88" s="146"/>
      <c r="AP88" s="147"/>
      <c r="AQ88" s="102"/>
      <c r="AR88" s="102"/>
      <c r="AS88" s="102"/>
      <c r="AT88" s="102"/>
      <c r="AU88" s="102"/>
      <c r="AV88" s="102"/>
      <c r="AW88" s="102"/>
      <c r="AX88" s="102"/>
      <c r="AY88" s="102"/>
    </row>
    <row r="89" spans="1:51" ht="21.6" customHeight="1">
      <c r="A89" s="401"/>
      <c r="B89" s="395"/>
      <c r="C89" s="114"/>
      <c r="D89" s="115"/>
      <c r="E89" s="132" t="str">
        <f>IF(F89="","",IF(F89&gt;F83,"○",IF(F89&lt;F83,"×","△")))</f>
        <v>○</v>
      </c>
      <c r="F89" s="99">
        <v>9</v>
      </c>
      <c r="G89" s="109"/>
      <c r="H89" s="110"/>
      <c r="I89" s="131" t="str">
        <f>IF(J89="","",IF(J89&gt;J95,"○",IF(J89&lt;J95,"×","△")))</f>
        <v>○</v>
      </c>
      <c r="J89" s="99">
        <v>14</v>
      </c>
      <c r="K89" s="116"/>
      <c r="L89" s="117"/>
      <c r="M89" s="133" t="str">
        <f>IF(N89="","",IF(N89&gt;N65,"○",IF(N89&lt;N65,"×","△")))</f>
        <v>○</v>
      </c>
      <c r="N89" s="99">
        <v>12</v>
      </c>
      <c r="O89" s="116"/>
      <c r="P89" s="117"/>
      <c r="Q89" s="116"/>
      <c r="R89" s="117"/>
      <c r="S89" s="131" t="str">
        <f>IF(T89="","",IF(T89&gt;T107,"○",IF(T89&lt;T107,"×","△")))</f>
        <v>×</v>
      </c>
      <c r="T89" s="99">
        <v>11</v>
      </c>
      <c r="U89" s="116"/>
      <c r="V89" s="117"/>
      <c r="W89" s="133" t="str">
        <f>IF(X89="","",IF(X89&gt;X101,"○",IF(X89&lt;X101,"×","△")))</f>
        <v>×</v>
      </c>
      <c r="X89" s="99">
        <v>8</v>
      </c>
      <c r="Y89" s="116"/>
      <c r="Z89" s="117"/>
      <c r="AA89" s="130" t="str">
        <f>IF(AB89="","",IF(AB89&gt;AB77,"○",IF(AB89&lt;AB77,"×","△")))</f>
        <v>×</v>
      </c>
      <c r="AB89" s="99">
        <v>3</v>
      </c>
      <c r="AC89" s="109"/>
      <c r="AD89" s="110"/>
      <c r="AE89" s="309"/>
      <c r="AF89" s="353"/>
      <c r="AG89" s="311"/>
      <c r="AH89" s="353"/>
      <c r="AI89" s="407"/>
      <c r="AK89" s="141"/>
      <c r="AO89" s="146"/>
      <c r="AP89" s="147"/>
      <c r="AQ89" s="102"/>
      <c r="AR89" s="102"/>
      <c r="AS89" s="102"/>
      <c r="AT89" s="102"/>
      <c r="AU89" s="102"/>
      <c r="AV89" s="102"/>
      <c r="AW89" s="102"/>
      <c r="AX89" s="102"/>
      <c r="AY89" s="102"/>
    </row>
    <row r="90" spans="1:51" ht="21.6" customHeight="1">
      <c r="A90" s="401"/>
      <c r="B90" s="395"/>
      <c r="C90" s="119"/>
      <c r="D90" s="120"/>
      <c r="E90" s="132" t="str">
        <f>IF(F90="","",IF(F90&gt;F84,"○",IF(F90&lt;F84,"×","△")))</f>
        <v>×</v>
      </c>
      <c r="F90" s="99">
        <v>7</v>
      </c>
      <c r="G90" s="109"/>
      <c r="H90" s="110"/>
      <c r="I90" s="131" t="str">
        <f>IF(J90="","",IF(J90&gt;J96,"○",IF(J90&lt;J96,"×","△")))</f>
        <v>×</v>
      </c>
      <c r="J90" s="99">
        <v>6</v>
      </c>
      <c r="K90" s="121"/>
      <c r="L90" s="122"/>
      <c r="M90" s="133" t="str">
        <f>IF(N90="","",IF(N90&gt;N66,"○",IF(N90&lt;N66,"×","△")))</f>
        <v>○</v>
      </c>
      <c r="N90" s="99">
        <v>8</v>
      </c>
      <c r="O90" s="121"/>
      <c r="P90" s="122"/>
      <c r="Q90" s="121"/>
      <c r="R90" s="122"/>
      <c r="S90" s="131" t="str">
        <f>IF(T90="","",IF(T90&gt;T108,"○",IF(T90&lt;T108,"×","△")))</f>
        <v>○</v>
      </c>
      <c r="T90" s="99">
        <v>13</v>
      </c>
      <c r="U90" s="121"/>
      <c r="V90" s="122"/>
      <c r="W90" s="133" t="str">
        <f>IF(X90="","",IF(X90&gt;X102,"○",IF(X90&lt;X102,"×","△")))</f>
        <v>○</v>
      </c>
      <c r="X90" s="99">
        <v>16</v>
      </c>
      <c r="Y90" s="121"/>
      <c r="Z90" s="122"/>
      <c r="AA90" s="130" t="str">
        <f>IF(AB90="","",IF(AB90&gt;AB78,"○",IF(AB90&lt;AB78,"×","△")))</f>
        <v>×</v>
      </c>
      <c r="AB90" s="99">
        <v>6</v>
      </c>
      <c r="AC90" s="109"/>
      <c r="AD90" s="110"/>
      <c r="AE90" s="312" t="s">
        <v>117</v>
      </c>
      <c r="AF90" s="370">
        <f>COUNTIF(C89:AD90,"△")</f>
        <v>0</v>
      </c>
      <c r="AG90" s="314" t="s">
        <v>189</v>
      </c>
      <c r="AH90" s="370">
        <f>SUM(C92:AD92)</f>
        <v>118</v>
      </c>
      <c r="AI90" s="407"/>
      <c r="AK90" s="141"/>
      <c r="AO90" s="146"/>
      <c r="AP90" s="147"/>
      <c r="AQ90" s="102"/>
      <c r="AR90" s="102"/>
      <c r="AS90" s="102"/>
      <c r="AT90" s="102"/>
      <c r="AU90" s="102"/>
      <c r="AV90" s="102"/>
      <c r="AW90" s="102"/>
      <c r="AX90" s="102"/>
      <c r="AY90" s="102"/>
    </row>
    <row r="91" spans="1:51" ht="21.6" customHeight="1" thickBot="1">
      <c r="A91" s="401"/>
      <c r="B91" s="395"/>
      <c r="C91" s="119"/>
      <c r="D91" s="120"/>
      <c r="E91" s="326">
        <f>IF(F89="","",SUM(F89,F90))</f>
        <v>16</v>
      </c>
      <c r="F91" s="337"/>
      <c r="G91" s="109"/>
      <c r="H91" s="110"/>
      <c r="I91" s="355">
        <f>IF(J89="","",SUM(J89,J90))</f>
        <v>20</v>
      </c>
      <c r="J91" s="336"/>
      <c r="K91" s="121"/>
      <c r="L91" s="122"/>
      <c r="M91" s="324">
        <f>IF(N89="","",SUM(N89,N90))</f>
        <v>20</v>
      </c>
      <c r="N91" s="337"/>
      <c r="O91" s="121"/>
      <c r="P91" s="122"/>
      <c r="Q91" s="121"/>
      <c r="R91" s="122"/>
      <c r="S91" s="355">
        <f>IF(T89="","",SUM(T89,T90))</f>
        <v>24</v>
      </c>
      <c r="T91" s="336"/>
      <c r="U91" s="121"/>
      <c r="V91" s="122"/>
      <c r="W91" s="324">
        <f>IF(X89="","",SUM(X89,X90))</f>
        <v>24</v>
      </c>
      <c r="X91" s="337"/>
      <c r="Y91" s="121"/>
      <c r="Z91" s="122"/>
      <c r="AA91" s="304">
        <f>IF(AB89="","",SUM(AB89,AB90))</f>
        <v>9</v>
      </c>
      <c r="AB91" s="336"/>
      <c r="AC91" s="109"/>
      <c r="AD91" s="110"/>
      <c r="AE91" s="313"/>
      <c r="AF91" s="371"/>
      <c r="AG91" s="315"/>
      <c r="AH91" s="371"/>
      <c r="AI91" s="407"/>
      <c r="AK91" s="141"/>
      <c r="AO91" s="146"/>
      <c r="AP91" s="147"/>
      <c r="AQ91" s="102"/>
      <c r="AR91" s="102"/>
      <c r="AS91" s="102"/>
      <c r="AT91" s="102"/>
      <c r="AU91" s="102"/>
      <c r="AV91" s="102"/>
      <c r="AW91" s="102"/>
      <c r="AX91" s="102"/>
      <c r="AY91" s="102"/>
    </row>
    <row r="92" spans="1:51" ht="21.6" customHeight="1" thickTop="1" thickBot="1">
      <c r="A92" s="401"/>
      <c r="B92" s="395"/>
      <c r="C92" s="119"/>
      <c r="D92" s="120"/>
      <c r="E92" s="326">
        <f>IF(E85="","",SUM(F83:F84))</f>
        <v>19</v>
      </c>
      <c r="F92" s="337"/>
      <c r="G92" s="109"/>
      <c r="H92" s="110"/>
      <c r="I92" s="355">
        <f>IF(I97="","",SUM(J95:J96))</f>
        <v>23</v>
      </c>
      <c r="J92" s="336"/>
      <c r="K92" s="121"/>
      <c r="L92" s="122"/>
      <c r="M92" s="324">
        <f>IF(M67="","",SUM(N65:N66))</f>
        <v>17</v>
      </c>
      <c r="N92" s="337"/>
      <c r="O92" s="121"/>
      <c r="P92" s="122"/>
      <c r="Q92" s="121"/>
      <c r="R92" s="122"/>
      <c r="S92" s="355">
        <f>IF(S109="","",SUM(T107:T108))</f>
        <v>21</v>
      </c>
      <c r="T92" s="336"/>
      <c r="U92" s="121"/>
      <c r="V92" s="122"/>
      <c r="W92" s="324">
        <f>IF(W103="","",SUM(X101:X102))</f>
        <v>15</v>
      </c>
      <c r="X92" s="337"/>
      <c r="Y92" s="121"/>
      <c r="Z92" s="122"/>
      <c r="AA92" s="304">
        <f>IF(AA79="","",SUM(AB77:AB78))</f>
        <v>23</v>
      </c>
      <c r="AB92" s="336"/>
      <c r="AC92" s="109"/>
      <c r="AD92" s="110"/>
      <c r="AE92" s="320" t="s">
        <v>159</v>
      </c>
      <c r="AF92" s="359">
        <f>SUM(AF88:AF91)</f>
        <v>18</v>
      </c>
      <c r="AG92" s="322" t="s">
        <v>190</v>
      </c>
      <c r="AH92" s="359">
        <f>AH88-AH90</f>
        <v>-5</v>
      </c>
      <c r="AI92" s="407"/>
      <c r="AK92" s="141"/>
      <c r="AO92" s="146"/>
      <c r="AP92" s="147"/>
      <c r="AQ92" s="102"/>
      <c r="AR92" s="102"/>
      <c r="AS92" s="102"/>
      <c r="AT92" s="102"/>
      <c r="AU92" s="102"/>
      <c r="AV92" s="102"/>
      <c r="AW92" s="102"/>
      <c r="AX92" s="102"/>
      <c r="AY92" s="102"/>
    </row>
    <row r="93" spans="1:51" ht="21.6" customHeight="1" thickBot="1">
      <c r="A93" s="402"/>
      <c r="B93" s="395"/>
      <c r="C93" s="123"/>
      <c r="D93" s="124"/>
      <c r="E93" s="318">
        <f>IF(E91="","",E91-E92)</f>
        <v>-3</v>
      </c>
      <c r="F93" s="339"/>
      <c r="G93" s="111"/>
      <c r="H93" s="112"/>
      <c r="I93" s="358">
        <f>IF(I91="","",(I91-I92))</f>
        <v>-3</v>
      </c>
      <c r="J93" s="335"/>
      <c r="K93" s="125"/>
      <c r="L93" s="126"/>
      <c r="M93" s="338">
        <f>IF(M91="","",M91-M92)</f>
        <v>3</v>
      </c>
      <c r="N93" s="339"/>
      <c r="O93" s="125"/>
      <c r="P93" s="126"/>
      <c r="Q93" s="125"/>
      <c r="R93" s="126"/>
      <c r="S93" s="358">
        <f>IF(S91="","",S91-S92)</f>
        <v>3</v>
      </c>
      <c r="T93" s="335"/>
      <c r="U93" s="125"/>
      <c r="V93" s="126"/>
      <c r="W93" s="316">
        <f>IF(W91="","",W91-W92)</f>
        <v>9</v>
      </c>
      <c r="X93" s="367"/>
      <c r="Y93" s="125"/>
      <c r="Z93" s="126"/>
      <c r="AA93" s="306">
        <f>IF(AA91="","",AA91-AA92)</f>
        <v>-14</v>
      </c>
      <c r="AB93" s="335"/>
      <c r="AC93" s="111"/>
      <c r="AD93" s="112"/>
      <c r="AE93" s="321"/>
      <c r="AF93" s="360"/>
      <c r="AG93" s="323"/>
      <c r="AH93" s="360"/>
      <c r="AI93" s="408"/>
      <c r="AJ93" s="135">
        <f>AF92*1000000+AH92*10000+AK93</f>
        <v>17950000</v>
      </c>
      <c r="AK93" s="139"/>
      <c r="AL93" s="135">
        <f>AI88</f>
        <v>5</v>
      </c>
      <c r="AM93" s="135" t="str">
        <f>A88</f>
        <v>ＩＮＳ</v>
      </c>
      <c r="AO93" s="146"/>
      <c r="AP93" s="147"/>
      <c r="AQ93" s="102"/>
      <c r="AR93" s="102"/>
      <c r="AS93" s="102"/>
      <c r="AT93" s="102"/>
      <c r="AU93" s="102"/>
      <c r="AV93" s="102"/>
      <c r="AW93" s="102"/>
      <c r="AX93" s="102"/>
      <c r="AY93" s="102"/>
    </row>
    <row r="94" spans="1:51" ht="21.6" customHeight="1">
      <c r="A94" s="381" t="s">
        <v>291</v>
      </c>
      <c r="B94" s="394" t="s">
        <v>292</v>
      </c>
      <c r="C94" s="294">
        <v>2</v>
      </c>
      <c r="D94" s="296"/>
      <c r="E94" s="294">
        <v>2</v>
      </c>
      <c r="F94" s="296"/>
      <c r="G94" s="346">
        <v>2</v>
      </c>
      <c r="H94" s="357"/>
      <c r="I94" s="327">
        <v>2</v>
      </c>
      <c r="J94" s="296"/>
      <c r="K94" s="294">
        <v>2</v>
      </c>
      <c r="L94" s="295"/>
      <c r="M94" s="327">
        <v>2</v>
      </c>
      <c r="N94" s="296"/>
      <c r="O94" s="107"/>
      <c r="P94" s="108"/>
      <c r="Q94" s="327">
        <v>2</v>
      </c>
      <c r="R94" s="295"/>
      <c r="S94" s="290">
        <v>4</v>
      </c>
      <c r="T94" s="291"/>
      <c r="U94" s="292">
        <v>4</v>
      </c>
      <c r="V94" s="291"/>
      <c r="W94" s="107"/>
      <c r="X94" s="108"/>
      <c r="Y94" s="290">
        <v>4</v>
      </c>
      <c r="Z94" s="293"/>
      <c r="AA94" s="292">
        <v>4</v>
      </c>
      <c r="AB94" s="293"/>
      <c r="AC94" s="356">
        <v>2</v>
      </c>
      <c r="AD94" s="357"/>
      <c r="AE94" s="308" t="s">
        <v>158</v>
      </c>
      <c r="AF94" s="352">
        <f>COUNTIF(C95:AD96,"○")*3</f>
        <v>18</v>
      </c>
      <c r="AG94" s="310" t="s">
        <v>188</v>
      </c>
      <c r="AH94" s="352">
        <f>SUM(C97:AD97)</f>
        <v>111</v>
      </c>
      <c r="AI94" s="406">
        <f>IF(AJ99=0,"",RANK(AJ99,$AJ$63:$AJ$111))</f>
        <v>4</v>
      </c>
      <c r="AK94" s="141"/>
      <c r="AO94" s="146"/>
      <c r="AP94" s="147"/>
      <c r="AQ94" s="102"/>
      <c r="AR94" s="102"/>
      <c r="AS94" s="102"/>
      <c r="AT94" s="102"/>
      <c r="AU94" s="102"/>
      <c r="AV94" s="102"/>
      <c r="AW94" s="102"/>
      <c r="AX94" s="102"/>
      <c r="AY94" s="102"/>
    </row>
    <row r="95" spans="1:51" ht="21.6" customHeight="1">
      <c r="A95" s="382"/>
      <c r="B95" s="395"/>
      <c r="C95" s="116"/>
      <c r="D95" s="117"/>
      <c r="E95" s="130" t="str">
        <f>IF(F95="","",IF(F95&gt;F107,"○",IF(F95&lt;F107,"×","△")))</f>
        <v>○</v>
      </c>
      <c r="F95" s="99">
        <v>12</v>
      </c>
      <c r="G95" s="116"/>
      <c r="H95" s="117"/>
      <c r="I95" s="131" t="str">
        <f>IF(J95="","",IF(J95&gt;J89,"○",IF(J95&lt;J89,"×","△")))</f>
        <v>×</v>
      </c>
      <c r="J95" s="99">
        <v>9</v>
      </c>
      <c r="K95" s="116"/>
      <c r="L95" s="117"/>
      <c r="M95" s="131" t="str">
        <f>IF(N95="","",IF(N95&gt;N77,"○",IF(N95&lt;N77,"×","△")))</f>
        <v>×</v>
      </c>
      <c r="N95" s="99">
        <v>5</v>
      </c>
      <c r="O95" s="109"/>
      <c r="P95" s="110"/>
      <c r="Q95" s="131" t="str">
        <f>IF(R95="","",IF(R95&gt;R65,"○",IF(R95&lt;R65,"×","△")))</f>
        <v>△</v>
      </c>
      <c r="R95" s="100">
        <v>9</v>
      </c>
      <c r="S95" s="114"/>
      <c r="T95" s="115"/>
      <c r="U95" s="132" t="str">
        <f>IF(V95="","",IF(V95&gt;V59,"○",IF(V95&lt;V59,"×","△")))</f>
        <v>×</v>
      </c>
      <c r="V95" s="99">
        <v>5</v>
      </c>
      <c r="W95" s="109"/>
      <c r="X95" s="110"/>
      <c r="Y95" s="133" t="str">
        <f>IF(Z95="","",IF(Z95&gt;Z71,"○",IF(Z95&lt;Z71,"×","△")))</f>
        <v>×</v>
      </c>
      <c r="Z95" s="100">
        <v>9</v>
      </c>
      <c r="AA95" s="114"/>
      <c r="AB95" s="115"/>
      <c r="AC95" s="116"/>
      <c r="AD95" s="117"/>
      <c r="AE95" s="309"/>
      <c r="AF95" s="353"/>
      <c r="AG95" s="311"/>
      <c r="AH95" s="353"/>
      <c r="AI95" s="407"/>
      <c r="AK95" s="141"/>
      <c r="AO95" s="146"/>
      <c r="AP95" s="147"/>
      <c r="AQ95" s="102"/>
      <c r="AR95" s="102"/>
      <c r="AS95" s="102"/>
      <c r="AT95" s="102"/>
      <c r="AU95" s="102"/>
      <c r="AV95" s="102"/>
      <c r="AW95" s="102"/>
      <c r="AX95" s="102"/>
      <c r="AY95" s="102"/>
    </row>
    <row r="96" spans="1:51" ht="21.6" customHeight="1">
      <c r="A96" s="382"/>
      <c r="B96" s="395"/>
      <c r="C96" s="121"/>
      <c r="D96" s="122"/>
      <c r="E96" s="130" t="str">
        <f>IF(F96="","",IF(F96&gt;F108,"○",IF(F96&lt;F108,"×","△")))</f>
        <v>○</v>
      </c>
      <c r="F96" s="99">
        <v>17</v>
      </c>
      <c r="G96" s="121"/>
      <c r="H96" s="122"/>
      <c r="I96" s="131" t="str">
        <f>IF(J96="","",IF(J96&gt;J90,"○",IF(J96&lt;J90,"×","△")))</f>
        <v>○</v>
      </c>
      <c r="J96" s="99">
        <v>14</v>
      </c>
      <c r="K96" s="121"/>
      <c r="L96" s="122"/>
      <c r="M96" s="131" t="str">
        <f>IF(N96="","",IF(N96&gt;N78,"○",IF(N96&lt;N78,"×","△")))</f>
        <v>○</v>
      </c>
      <c r="N96" s="99">
        <v>7</v>
      </c>
      <c r="O96" s="109"/>
      <c r="P96" s="110"/>
      <c r="Q96" s="131" t="str">
        <f>IF(R96="","",IF(R96&gt;R66,"○",IF(R96&lt;R66,"×","△")))</f>
        <v>×</v>
      </c>
      <c r="R96" s="100">
        <v>6</v>
      </c>
      <c r="S96" s="119"/>
      <c r="T96" s="120"/>
      <c r="U96" s="132" t="str">
        <f>IF(V96="","",IF(V96&gt;V60,"○",IF(V96&lt;V60,"×","△")))</f>
        <v>○</v>
      </c>
      <c r="V96" s="99">
        <v>8</v>
      </c>
      <c r="W96" s="109"/>
      <c r="X96" s="110"/>
      <c r="Y96" s="133" t="str">
        <f>IF(Z96="","",IF(Z96&gt;Z72,"○",IF(Z96&lt;Z72,"×","△")))</f>
        <v>○</v>
      </c>
      <c r="Z96" s="100">
        <v>10</v>
      </c>
      <c r="AA96" s="119"/>
      <c r="AB96" s="120"/>
      <c r="AC96" s="121"/>
      <c r="AD96" s="122"/>
      <c r="AE96" s="312" t="s">
        <v>117</v>
      </c>
      <c r="AF96" s="370">
        <f>COUNTIF(C95:AD96,"△")</f>
        <v>1</v>
      </c>
      <c r="AG96" s="314" t="s">
        <v>189</v>
      </c>
      <c r="AH96" s="370">
        <f>SUM(C98:AD98)</f>
        <v>103</v>
      </c>
      <c r="AI96" s="407"/>
      <c r="AK96" s="141"/>
      <c r="AO96" s="146"/>
      <c r="AP96" s="147"/>
      <c r="AQ96" s="102"/>
      <c r="AR96" s="102"/>
      <c r="AS96" s="102"/>
      <c r="AT96" s="102"/>
      <c r="AU96" s="102"/>
      <c r="AV96" s="102"/>
      <c r="AW96" s="102"/>
      <c r="AX96" s="102"/>
      <c r="AY96" s="102"/>
    </row>
    <row r="97" spans="1:51" ht="21.6" customHeight="1" thickBot="1">
      <c r="A97" s="382"/>
      <c r="B97" s="395"/>
      <c r="C97" s="121"/>
      <c r="D97" s="122"/>
      <c r="E97" s="304">
        <f>IF(F95="","",SUM(F95,F96))</f>
        <v>29</v>
      </c>
      <c r="F97" s="336"/>
      <c r="G97" s="121"/>
      <c r="H97" s="122"/>
      <c r="I97" s="355">
        <f>IF(J95="","",SUM(J95,J96))</f>
        <v>23</v>
      </c>
      <c r="J97" s="336"/>
      <c r="K97" s="121"/>
      <c r="L97" s="122"/>
      <c r="M97" s="355">
        <f>IF(N95="","",SUM(N95,N96))</f>
        <v>12</v>
      </c>
      <c r="N97" s="336"/>
      <c r="O97" s="109"/>
      <c r="P97" s="110"/>
      <c r="Q97" s="355">
        <f>IF(R95="","",SUM(R95,R96))</f>
        <v>15</v>
      </c>
      <c r="R97" s="305"/>
      <c r="S97" s="119"/>
      <c r="T97" s="120"/>
      <c r="U97" s="326">
        <f>IF(V95="","",SUM(V95,V96))</f>
        <v>13</v>
      </c>
      <c r="V97" s="337"/>
      <c r="W97" s="109"/>
      <c r="X97" s="110"/>
      <c r="Y97" s="324">
        <f>IF(Z95="","",SUM(Z95,Z96))</f>
        <v>19</v>
      </c>
      <c r="Z97" s="325"/>
      <c r="AA97" s="119"/>
      <c r="AB97" s="120"/>
      <c r="AC97" s="121"/>
      <c r="AD97" s="122"/>
      <c r="AE97" s="313"/>
      <c r="AF97" s="371"/>
      <c r="AG97" s="315"/>
      <c r="AH97" s="371"/>
      <c r="AI97" s="407"/>
      <c r="AK97" s="141"/>
      <c r="AO97" s="146"/>
      <c r="AP97" s="147"/>
      <c r="AQ97" s="102"/>
      <c r="AR97" s="102"/>
      <c r="AS97" s="102"/>
      <c r="AT97" s="102"/>
      <c r="AU97" s="102"/>
      <c r="AV97" s="102"/>
      <c r="AW97" s="102"/>
      <c r="AX97" s="102"/>
      <c r="AY97" s="102"/>
    </row>
    <row r="98" spans="1:51" ht="21.6" customHeight="1" thickTop="1" thickBot="1">
      <c r="A98" s="382"/>
      <c r="B98" s="395"/>
      <c r="C98" s="121"/>
      <c r="D98" s="122"/>
      <c r="E98" s="304">
        <f>IF(E109="","",SUM(F107:F108))</f>
        <v>15</v>
      </c>
      <c r="F98" s="336"/>
      <c r="G98" s="121"/>
      <c r="H98" s="122"/>
      <c r="I98" s="355">
        <f>IF(I91="","",SUM(J89:J90))</f>
        <v>20</v>
      </c>
      <c r="J98" s="336"/>
      <c r="K98" s="121"/>
      <c r="L98" s="122"/>
      <c r="M98" s="355">
        <f>IF(M79="","",SUM(N77:N78))</f>
        <v>13</v>
      </c>
      <c r="N98" s="336"/>
      <c r="O98" s="109"/>
      <c r="P98" s="110"/>
      <c r="Q98" s="355">
        <f>IF(Q67="","",SUM(R65:R66))</f>
        <v>18</v>
      </c>
      <c r="R98" s="305"/>
      <c r="S98" s="119"/>
      <c r="T98" s="120"/>
      <c r="U98" s="326">
        <f>IF(U61="","",SUM(V59:V60))</f>
        <v>23</v>
      </c>
      <c r="V98" s="337"/>
      <c r="W98" s="109"/>
      <c r="X98" s="110"/>
      <c r="Y98" s="324">
        <f>IF(Y73="","",SUM(Z71:Z72))</f>
        <v>14</v>
      </c>
      <c r="Z98" s="325"/>
      <c r="AA98" s="119"/>
      <c r="AB98" s="120"/>
      <c r="AC98" s="121"/>
      <c r="AD98" s="122"/>
      <c r="AE98" s="320" t="s">
        <v>159</v>
      </c>
      <c r="AF98" s="359">
        <f>SUM(AF94:AF97)</f>
        <v>19</v>
      </c>
      <c r="AG98" s="322" t="s">
        <v>190</v>
      </c>
      <c r="AH98" s="359">
        <f>AH94-AH96</f>
        <v>8</v>
      </c>
      <c r="AI98" s="407"/>
      <c r="AK98" s="141"/>
      <c r="AO98" s="146"/>
      <c r="AP98" s="147"/>
      <c r="AQ98" s="102"/>
      <c r="AR98" s="102"/>
      <c r="AS98" s="102"/>
      <c r="AT98" s="102"/>
      <c r="AU98" s="102"/>
      <c r="AV98" s="102"/>
      <c r="AW98" s="102"/>
      <c r="AX98" s="102"/>
      <c r="AY98" s="102"/>
    </row>
    <row r="99" spans="1:51" ht="21.6" customHeight="1" thickBot="1">
      <c r="A99" s="383"/>
      <c r="B99" s="395"/>
      <c r="C99" s="125"/>
      <c r="D99" s="126"/>
      <c r="E99" s="306">
        <f>IF(E97="","",E97-E98)</f>
        <v>14</v>
      </c>
      <c r="F99" s="335"/>
      <c r="G99" s="125"/>
      <c r="H99" s="126"/>
      <c r="I99" s="358">
        <f>IF(I97="","",I97-I98)</f>
        <v>3</v>
      </c>
      <c r="J99" s="335"/>
      <c r="K99" s="125"/>
      <c r="L99" s="126"/>
      <c r="M99" s="358">
        <f>IF(M97="","",M97-M98)</f>
        <v>-1</v>
      </c>
      <c r="N99" s="335"/>
      <c r="O99" s="111"/>
      <c r="P99" s="112"/>
      <c r="Q99" s="358">
        <f>IF(Q97="","",Q97-Q98)</f>
        <v>-3</v>
      </c>
      <c r="R99" s="307"/>
      <c r="S99" s="123"/>
      <c r="T99" s="124"/>
      <c r="U99" s="318">
        <f>IF(U97="","",U97-U98)</f>
        <v>-10</v>
      </c>
      <c r="V99" s="339"/>
      <c r="W99" s="111"/>
      <c r="X99" s="112"/>
      <c r="Y99" s="338">
        <f>IF(Y97="","",Y97-Y98)</f>
        <v>5</v>
      </c>
      <c r="Z99" s="319"/>
      <c r="AA99" s="123"/>
      <c r="AB99" s="124"/>
      <c r="AC99" s="125"/>
      <c r="AD99" s="126"/>
      <c r="AE99" s="321"/>
      <c r="AF99" s="360"/>
      <c r="AG99" s="323"/>
      <c r="AH99" s="360"/>
      <c r="AI99" s="408"/>
      <c r="AJ99" s="135">
        <f>AF98*1000000+AH98*10000+AK99</f>
        <v>19080000</v>
      </c>
      <c r="AK99" s="139"/>
      <c r="AL99" s="135">
        <f>AI94</f>
        <v>4</v>
      </c>
      <c r="AM99" s="135" t="str">
        <f>A94</f>
        <v>フェニックスA</v>
      </c>
      <c r="AO99" s="146"/>
      <c r="AP99" s="147"/>
      <c r="AQ99" s="102"/>
      <c r="AR99" s="102"/>
      <c r="AS99" s="102"/>
      <c r="AT99" s="102"/>
      <c r="AU99" s="102"/>
      <c r="AV99" s="102"/>
      <c r="AW99" s="102"/>
      <c r="AX99" s="102"/>
      <c r="AY99" s="102"/>
    </row>
    <row r="100" spans="1:51" ht="21.6" customHeight="1">
      <c r="A100" s="391" t="s">
        <v>293</v>
      </c>
      <c r="B100" s="394" t="s">
        <v>294</v>
      </c>
      <c r="C100" s="107"/>
      <c r="D100" s="108"/>
      <c r="E100" s="327">
        <v>2</v>
      </c>
      <c r="F100" s="296"/>
      <c r="G100" s="294">
        <v>2</v>
      </c>
      <c r="H100" s="295"/>
      <c r="I100" s="327">
        <v>2</v>
      </c>
      <c r="J100" s="296"/>
      <c r="K100" s="294">
        <v>2</v>
      </c>
      <c r="L100" s="295"/>
      <c r="M100" s="327">
        <v>2</v>
      </c>
      <c r="N100" s="296"/>
      <c r="O100" s="354">
        <v>4</v>
      </c>
      <c r="P100" s="348"/>
      <c r="Q100" s="292">
        <v>4</v>
      </c>
      <c r="R100" s="293"/>
      <c r="S100" s="290">
        <v>4</v>
      </c>
      <c r="T100" s="291"/>
      <c r="U100" s="292">
        <v>4</v>
      </c>
      <c r="V100" s="293"/>
      <c r="W100" s="340">
        <v>4</v>
      </c>
      <c r="X100" s="348"/>
      <c r="Y100" s="292">
        <v>4</v>
      </c>
      <c r="Z100" s="293"/>
      <c r="AA100" s="292">
        <v>4</v>
      </c>
      <c r="AB100" s="291"/>
      <c r="AC100" s="107"/>
      <c r="AD100" s="108"/>
      <c r="AE100" s="308" t="s">
        <v>158</v>
      </c>
      <c r="AF100" s="352">
        <f>COUNTIF(C101:AD102,"○")*3</f>
        <v>9</v>
      </c>
      <c r="AG100" s="310" t="s">
        <v>188</v>
      </c>
      <c r="AH100" s="352">
        <f>SUM(C103:AD103)</f>
        <v>69</v>
      </c>
      <c r="AI100" s="406">
        <f>IF(AJ105=0,"",RANK(AJ105,$AJ$63:$AJ$111))</f>
        <v>9</v>
      </c>
      <c r="AK100" s="141"/>
      <c r="AO100" s="146"/>
      <c r="AP100" s="147"/>
      <c r="AQ100" s="102"/>
      <c r="AR100" s="102"/>
      <c r="AS100" s="102"/>
      <c r="AT100" s="102"/>
      <c r="AU100" s="102"/>
      <c r="AV100" s="102"/>
      <c r="AW100" s="102"/>
      <c r="AX100" s="102"/>
      <c r="AY100" s="102"/>
    </row>
    <row r="101" spans="1:51" ht="21.6" customHeight="1">
      <c r="A101" s="392"/>
      <c r="B101" s="395"/>
      <c r="C101" s="109"/>
      <c r="D101" s="110"/>
      <c r="E101" s="116"/>
      <c r="F101" s="150"/>
      <c r="G101" s="130" t="str">
        <f>IF(H101="","",IF(H101&gt;H59,"○",IF(H101&lt;H59,"×","△")))</f>
        <v>×</v>
      </c>
      <c r="H101" s="100">
        <v>2</v>
      </c>
      <c r="I101" s="156"/>
      <c r="J101" s="117"/>
      <c r="K101" s="130" t="str">
        <f>IF(L101="","",IF(L101&gt;L107,"○",IF(L101&lt;L107,"×","△")))</f>
        <v>×</v>
      </c>
      <c r="L101" s="100">
        <v>3</v>
      </c>
      <c r="M101" s="116"/>
      <c r="N101" s="117"/>
      <c r="O101" s="132" t="str">
        <f>IF(P101="","",IF(P101&gt;P83,"○",IF(P101&lt;P83,"×","△")))</f>
        <v>×</v>
      </c>
      <c r="P101" s="99">
        <v>3</v>
      </c>
      <c r="Q101" s="114"/>
      <c r="R101" s="115"/>
      <c r="S101" s="133" t="str">
        <f>IF(T101="","",IF(T101&gt;T71,"○",IF(T101&lt;T71,"×","△")))</f>
        <v>△</v>
      </c>
      <c r="T101" s="99">
        <v>10</v>
      </c>
      <c r="U101" s="114"/>
      <c r="V101" s="115"/>
      <c r="W101" s="133" t="str">
        <f>IF(X101="","",IF(X101&gt;X89,"○",IF(X101&lt;X89,"×","△")))</f>
        <v>○</v>
      </c>
      <c r="X101" s="99">
        <v>9</v>
      </c>
      <c r="Y101" s="114"/>
      <c r="Z101" s="115"/>
      <c r="AA101" s="132" t="str">
        <f>IF(AB101="","",IF(AB101&gt;AB65,"○",IF(AB101&lt;AB65,"×","△")))</f>
        <v>×</v>
      </c>
      <c r="AB101" s="99">
        <v>3</v>
      </c>
      <c r="AC101" s="109"/>
      <c r="AD101" s="110"/>
      <c r="AE101" s="309"/>
      <c r="AF101" s="353"/>
      <c r="AG101" s="311"/>
      <c r="AH101" s="353"/>
      <c r="AI101" s="407"/>
      <c r="AK101" s="141"/>
      <c r="AO101" s="146"/>
      <c r="AP101" s="147"/>
      <c r="AQ101" s="102"/>
      <c r="AR101" s="102"/>
      <c r="AS101" s="102"/>
      <c r="AT101" s="102"/>
      <c r="AU101" s="102"/>
      <c r="AV101" s="102"/>
      <c r="AW101" s="102"/>
      <c r="AX101" s="102"/>
      <c r="AY101" s="102"/>
    </row>
    <row r="102" spans="1:51" ht="21.6" customHeight="1">
      <c r="A102" s="392"/>
      <c r="B102" s="395"/>
      <c r="C102" s="109"/>
      <c r="D102" s="110"/>
      <c r="E102" s="121"/>
      <c r="F102" s="151"/>
      <c r="G102" s="130" t="str">
        <f>IF(H102="","",IF(H102&gt;H60,"○",IF(H102&lt;H60,"×","△")))</f>
        <v>×</v>
      </c>
      <c r="H102" s="100">
        <v>5</v>
      </c>
      <c r="I102" s="151"/>
      <c r="J102" s="122"/>
      <c r="K102" s="130" t="str">
        <f>IF(L102="","",IF(L102&gt;L108,"○",IF(L102&lt;L108,"×","△")))</f>
        <v>○</v>
      </c>
      <c r="L102" s="100">
        <v>9</v>
      </c>
      <c r="M102" s="121"/>
      <c r="N102" s="122"/>
      <c r="O102" s="132" t="str">
        <f>IF(P102="","",IF(P102&gt;P84,"○",IF(P102&lt;P84,"×","△")))</f>
        <v>×</v>
      </c>
      <c r="P102" s="99">
        <v>3</v>
      </c>
      <c r="Q102" s="119"/>
      <c r="R102" s="120"/>
      <c r="S102" s="133" t="str">
        <f>IF(T102="","",IF(T102&gt;T72,"○",IF(T102&lt;T72,"×","△")))</f>
        <v>○</v>
      </c>
      <c r="T102" s="99">
        <v>9</v>
      </c>
      <c r="U102" s="119"/>
      <c r="V102" s="120"/>
      <c r="W102" s="133" t="str">
        <f>IF(X102="","",IF(X102&gt;X90,"○",IF(X102&lt;X90,"×","△")))</f>
        <v>×</v>
      </c>
      <c r="X102" s="99">
        <v>6</v>
      </c>
      <c r="Y102" s="119"/>
      <c r="Z102" s="120"/>
      <c r="AA102" s="132" t="str">
        <f>IF(AB102="","",IF(AB102&gt;AB66,"○",IF(AB102&lt;AB66,"×","△")))</f>
        <v>×</v>
      </c>
      <c r="AB102" s="99">
        <v>7</v>
      </c>
      <c r="AC102" s="109"/>
      <c r="AD102" s="110"/>
      <c r="AE102" s="312" t="s">
        <v>117</v>
      </c>
      <c r="AF102" s="370">
        <f>COUNTIF(C101:AD102,"△")</f>
        <v>1</v>
      </c>
      <c r="AG102" s="314" t="s">
        <v>189</v>
      </c>
      <c r="AH102" s="370">
        <f>SUM(C104:AD104)</f>
        <v>133</v>
      </c>
      <c r="AI102" s="407"/>
      <c r="AK102" s="141"/>
      <c r="AO102" s="146"/>
      <c r="AP102" s="147"/>
      <c r="AQ102" s="102"/>
      <c r="AR102" s="102"/>
      <c r="AS102" s="102"/>
      <c r="AT102" s="102"/>
      <c r="AU102" s="102"/>
      <c r="AV102" s="102"/>
      <c r="AW102" s="102"/>
      <c r="AX102" s="102"/>
      <c r="AY102" s="102"/>
    </row>
    <row r="103" spans="1:51" ht="21.6" customHeight="1" thickBot="1">
      <c r="A103" s="392"/>
      <c r="B103" s="395"/>
      <c r="C103" s="109"/>
      <c r="D103" s="110"/>
      <c r="E103" s="121"/>
      <c r="F103" s="151"/>
      <c r="G103" s="304">
        <f>IF(H101="","",SUM(H101,H102))</f>
        <v>7</v>
      </c>
      <c r="H103" s="305"/>
      <c r="I103" s="151"/>
      <c r="J103" s="122"/>
      <c r="K103" s="304">
        <f>IF(L101="","",SUM(L101,L102))</f>
        <v>12</v>
      </c>
      <c r="L103" s="305"/>
      <c r="M103" s="121"/>
      <c r="N103" s="122"/>
      <c r="O103" s="326">
        <f>IF(P101="","",SUM(P101,P102))</f>
        <v>6</v>
      </c>
      <c r="P103" s="337"/>
      <c r="Q103" s="119"/>
      <c r="R103" s="120"/>
      <c r="S103" s="324">
        <f>IF(T101="","",SUM(T101,T102))</f>
        <v>19</v>
      </c>
      <c r="T103" s="337"/>
      <c r="U103" s="119"/>
      <c r="V103" s="120"/>
      <c r="W103" s="324">
        <f>IF(X101="","",SUM(X101,X102))</f>
        <v>15</v>
      </c>
      <c r="X103" s="337"/>
      <c r="Y103" s="119"/>
      <c r="Z103" s="120"/>
      <c r="AA103" s="326">
        <f>IF(AB101="","",SUM(AB101,AB102))</f>
        <v>10</v>
      </c>
      <c r="AB103" s="337"/>
      <c r="AC103" s="109"/>
      <c r="AD103" s="110"/>
      <c r="AE103" s="313"/>
      <c r="AF103" s="371"/>
      <c r="AG103" s="315"/>
      <c r="AH103" s="371"/>
      <c r="AI103" s="407"/>
      <c r="AK103" s="141"/>
      <c r="AO103" s="146"/>
      <c r="AP103" s="147"/>
      <c r="AQ103" s="102"/>
      <c r="AR103" s="102"/>
      <c r="AS103" s="102"/>
      <c r="AT103" s="102"/>
      <c r="AU103" s="102"/>
      <c r="AV103" s="102"/>
      <c r="AW103" s="102"/>
      <c r="AX103" s="102"/>
      <c r="AY103" s="102"/>
    </row>
    <row r="104" spans="1:51" ht="21.6" customHeight="1" thickTop="1" thickBot="1">
      <c r="A104" s="392"/>
      <c r="B104" s="395"/>
      <c r="C104" s="109"/>
      <c r="D104" s="110"/>
      <c r="E104" s="121"/>
      <c r="F104" s="151"/>
      <c r="G104" s="304">
        <f>IF(G61="","",SUM(H59:H60))</f>
        <v>26</v>
      </c>
      <c r="H104" s="305"/>
      <c r="I104" s="151"/>
      <c r="J104" s="122"/>
      <c r="K104" s="304">
        <f>IF(K109="","",SUM(L107:L108))</f>
        <v>23</v>
      </c>
      <c r="L104" s="305"/>
      <c r="M104" s="121"/>
      <c r="N104" s="122"/>
      <c r="O104" s="326">
        <f>IF(O85="","",SUM(P83:P84))</f>
        <v>21</v>
      </c>
      <c r="P104" s="337"/>
      <c r="Q104" s="119"/>
      <c r="R104" s="120"/>
      <c r="S104" s="324">
        <f>IF(S73="","",SUM(T71:T72))</f>
        <v>16</v>
      </c>
      <c r="T104" s="337"/>
      <c r="U104" s="119"/>
      <c r="V104" s="120"/>
      <c r="W104" s="324">
        <f>IF(W91="","",SUM(X89:X90))</f>
        <v>24</v>
      </c>
      <c r="X104" s="337"/>
      <c r="Y104" s="119"/>
      <c r="Z104" s="120"/>
      <c r="AA104" s="326">
        <f>IF(AA67="","",SUM(AB65:AB66))</f>
        <v>23</v>
      </c>
      <c r="AB104" s="337"/>
      <c r="AC104" s="109"/>
      <c r="AD104" s="110"/>
      <c r="AE104" s="320" t="s">
        <v>159</v>
      </c>
      <c r="AF104" s="359">
        <f>SUM(AF100:AF103)</f>
        <v>10</v>
      </c>
      <c r="AG104" s="322" t="s">
        <v>190</v>
      </c>
      <c r="AH104" s="359">
        <f>AH100-AH102</f>
        <v>-64</v>
      </c>
      <c r="AI104" s="407"/>
      <c r="AK104" s="141"/>
      <c r="AO104" s="146"/>
      <c r="AP104" s="147"/>
      <c r="AQ104" s="102"/>
      <c r="AR104" s="102"/>
      <c r="AS104" s="102"/>
      <c r="AT104" s="102"/>
      <c r="AU104" s="102"/>
      <c r="AV104" s="102"/>
      <c r="AW104" s="102"/>
      <c r="AX104" s="102"/>
      <c r="AY104" s="102"/>
    </row>
    <row r="105" spans="1:51" ht="21.6" customHeight="1" thickBot="1">
      <c r="A105" s="393"/>
      <c r="B105" s="395"/>
      <c r="C105" s="111"/>
      <c r="D105" s="112"/>
      <c r="E105" s="125"/>
      <c r="F105" s="152"/>
      <c r="G105" s="306">
        <f>IF(G103="","",G103-G104)</f>
        <v>-19</v>
      </c>
      <c r="H105" s="307"/>
      <c r="I105" s="152"/>
      <c r="J105" s="126"/>
      <c r="K105" s="306">
        <f>IF(K103="","",(K103-K104))</f>
        <v>-11</v>
      </c>
      <c r="L105" s="307"/>
      <c r="M105" s="125"/>
      <c r="N105" s="126"/>
      <c r="O105" s="318">
        <f>IF(O103="","",O103-O104)</f>
        <v>-15</v>
      </c>
      <c r="P105" s="339"/>
      <c r="Q105" s="123"/>
      <c r="R105" s="124"/>
      <c r="S105" s="338">
        <f>IF(S103="","",S103-S104)</f>
        <v>3</v>
      </c>
      <c r="T105" s="339"/>
      <c r="U105" s="123"/>
      <c r="V105" s="124"/>
      <c r="W105" s="338">
        <f>IF(W103="","",W103-W104)</f>
        <v>-9</v>
      </c>
      <c r="X105" s="339"/>
      <c r="Y105" s="123"/>
      <c r="Z105" s="124"/>
      <c r="AA105" s="349">
        <f>IF(AA103="","",AA103-AA104)</f>
        <v>-13</v>
      </c>
      <c r="AB105" s="367"/>
      <c r="AC105" s="111"/>
      <c r="AD105" s="112"/>
      <c r="AE105" s="321"/>
      <c r="AF105" s="360"/>
      <c r="AG105" s="323"/>
      <c r="AH105" s="360"/>
      <c r="AI105" s="408"/>
      <c r="AJ105" s="135">
        <f>AF104*1000000+AH104*10000+AK105</f>
        <v>9360000</v>
      </c>
      <c r="AK105" s="139"/>
      <c r="AL105" s="135">
        <f>AI100</f>
        <v>9</v>
      </c>
      <c r="AM105" s="135" t="str">
        <f>A100</f>
        <v>麻溝 C</v>
      </c>
      <c r="AO105" s="146"/>
      <c r="AP105" s="147"/>
      <c r="AQ105" s="102"/>
      <c r="AR105" s="102"/>
      <c r="AS105" s="102"/>
      <c r="AT105" s="102"/>
      <c r="AU105" s="102"/>
      <c r="AV105" s="102"/>
      <c r="AW105" s="102"/>
      <c r="AX105" s="102"/>
      <c r="AY105" s="102"/>
    </row>
    <row r="106" spans="1:51" ht="21.6" customHeight="1">
      <c r="A106" s="397" t="s">
        <v>295</v>
      </c>
      <c r="B106" s="394" t="s">
        <v>296</v>
      </c>
      <c r="C106" s="346">
        <v>2</v>
      </c>
      <c r="D106" s="347"/>
      <c r="E106" s="294">
        <v>2</v>
      </c>
      <c r="F106" s="296"/>
      <c r="G106" s="294">
        <v>2</v>
      </c>
      <c r="H106" s="295"/>
      <c r="I106" s="327">
        <v>2</v>
      </c>
      <c r="J106" s="296"/>
      <c r="K106" s="294">
        <v>2</v>
      </c>
      <c r="L106" s="295"/>
      <c r="M106" s="327">
        <v>2</v>
      </c>
      <c r="N106" s="296"/>
      <c r="O106" s="294">
        <v>2</v>
      </c>
      <c r="P106" s="296"/>
      <c r="Q106" s="107"/>
      <c r="R106" s="108"/>
      <c r="S106" s="327">
        <v>2</v>
      </c>
      <c r="T106" s="296"/>
      <c r="U106" s="294">
        <v>2</v>
      </c>
      <c r="V106" s="295"/>
      <c r="W106" s="327">
        <v>2</v>
      </c>
      <c r="X106" s="296"/>
      <c r="Y106" s="294">
        <v>2</v>
      </c>
      <c r="Z106" s="296"/>
      <c r="AA106" s="107"/>
      <c r="AB106" s="108"/>
      <c r="AC106" s="356">
        <v>2</v>
      </c>
      <c r="AD106" s="357"/>
      <c r="AE106" s="308" t="s">
        <v>158</v>
      </c>
      <c r="AF106" s="352">
        <f>COUNTIF(C107:AD108,"○")*3</f>
        <v>9</v>
      </c>
      <c r="AG106" s="310" t="s">
        <v>188</v>
      </c>
      <c r="AH106" s="352">
        <f>SUM(C109:AD109)</f>
        <v>96</v>
      </c>
      <c r="AI106" s="406">
        <f>IF(AJ111=0,"",RANK(AJ111,$AJ$63:$AJ$111))</f>
        <v>8</v>
      </c>
      <c r="AK106" s="141"/>
      <c r="AO106" s="146"/>
      <c r="AP106" s="147"/>
      <c r="AQ106" s="102"/>
      <c r="AR106" s="102"/>
      <c r="AS106" s="102"/>
      <c r="AT106" s="102"/>
      <c r="AU106" s="102"/>
      <c r="AV106" s="102"/>
      <c r="AW106" s="102"/>
      <c r="AX106" s="102"/>
      <c r="AY106" s="102"/>
    </row>
    <row r="107" spans="1:51" ht="21.6" customHeight="1">
      <c r="A107" s="398"/>
      <c r="B107" s="395"/>
      <c r="C107" s="116"/>
      <c r="D107" s="117"/>
      <c r="E107" s="130" t="str">
        <f>IF(F107="","",IF(F107&gt;F95,"○",IF(F107&lt;F95,"×","△")))</f>
        <v>×</v>
      </c>
      <c r="F107" s="99">
        <v>11</v>
      </c>
      <c r="G107" s="116"/>
      <c r="H107" s="117"/>
      <c r="I107" s="156"/>
      <c r="J107" s="117"/>
      <c r="K107" s="130" t="str">
        <f>IF(L107="","",IF(L107&gt;L101,"○",IF(L107&lt;L101,"×","△")))</f>
        <v>○</v>
      </c>
      <c r="L107" s="100">
        <v>15</v>
      </c>
      <c r="M107" s="116"/>
      <c r="N107" s="117"/>
      <c r="O107" s="130" t="str">
        <f>IF(P107="","",IF(P107&gt;P71,"○",IF(P107&lt;P71,"×","△")))</f>
        <v>×</v>
      </c>
      <c r="P107" s="99">
        <v>5</v>
      </c>
      <c r="Q107" s="109"/>
      <c r="R107" s="110"/>
      <c r="S107" s="131" t="str">
        <f>IF(T107="","",IF(T107&gt;T89,"○",IF(T107&lt;T89,"×","△")))</f>
        <v>○</v>
      </c>
      <c r="T107" s="99">
        <v>12</v>
      </c>
      <c r="U107" s="116"/>
      <c r="V107" s="117"/>
      <c r="W107" s="131" t="str">
        <f>IF(X107="","",IF(X107&gt;X77,"○",IF(X107&lt;X77,"×","△")))</f>
        <v>○</v>
      </c>
      <c r="X107" s="99">
        <v>8</v>
      </c>
      <c r="Y107" s="116"/>
      <c r="Z107" s="117"/>
      <c r="AA107" s="109"/>
      <c r="AB107" s="110"/>
      <c r="AC107" s="131" t="str">
        <f>IF(AD107="","",IF(AD107&gt;AD83,"○",IF(AD107&lt;AD83,"×","△")))</f>
        <v>×</v>
      </c>
      <c r="AD107" s="100">
        <v>2</v>
      </c>
      <c r="AE107" s="309"/>
      <c r="AF107" s="353"/>
      <c r="AG107" s="311"/>
      <c r="AH107" s="353"/>
      <c r="AI107" s="407"/>
      <c r="AK107" s="141"/>
      <c r="AO107" s="146"/>
      <c r="AP107" s="147"/>
      <c r="AQ107" s="102"/>
      <c r="AR107" s="102"/>
      <c r="AS107" s="102"/>
      <c r="AT107" s="102"/>
      <c r="AU107" s="102"/>
      <c r="AV107" s="102"/>
      <c r="AW107" s="102"/>
      <c r="AX107" s="102"/>
      <c r="AY107" s="102"/>
    </row>
    <row r="108" spans="1:51" ht="21.6" customHeight="1">
      <c r="A108" s="398"/>
      <c r="B108" s="395"/>
      <c r="C108" s="121"/>
      <c r="D108" s="122"/>
      <c r="E108" s="130" t="str">
        <f>IF(F108="","",IF(F108&gt;F96,"○",IF(F108&lt;F96,"×","△")))</f>
        <v>×</v>
      </c>
      <c r="F108" s="99">
        <v>4</v>
      </c>
      <c r="G108" s="121"/>
      <c r="H108" s="122"/>
      <c r="I108" s="151"/>
      <c r="J108" s="122"/>
      <c r="K108" s="130" t="str">
        <f>IF(L108="","",IF(L108&gt;L102,"○",IF(L108&lt;L102,"×","△")))</f>
        <v>×</v>
      </c>
      <c r="L108" s="100">
        <v>8</v>
      </c>
      <c r="M108" s="121"/>
      <c r="N108" s="122"/>
      <c r="O108" s="130" t="str">
        <f>IF(P108="","",IF(P108&gt;P72,"○",IF(P108&lt;P72,"×","△")))</f>
        <v>×</v>
      </c>
      <c r="P108" s="99">
        <v>10</v>
      </c>
      <c r="Q108" s="109"/>
      <c r="R108" s="110"/>
      <c r="S108" s="131" t="str">
        <f>IF(T108="","",IF(T108&gt;T90,"○",IF(T108&lt;T90,"×","△")))</f>
        <v>×</v>
      </c>
      <c r="T108" s="99">
        <v>9</v>
      </c>
      <c r="U108" s="121"/>
      <c r="V108" s="122"/>
      <c r="W108" s="131" t="str">
        <f>IF(X108="","",IF(X108&gt;X78,"○",IF(X108&lt;X78,"×","△")))</f>
        <v>△</v>
      </c>
      <c r="X108" s="99">
        <v>9</v>
      </c>
      <c r="Y108" s="121"/>
      <c r="Z108" s="122"/>
      <c r="AA108" s="109"/>
      <c r="AB108" s="110"/>
      <c r="AC108" s="131" t="str">
        <f>IF(AD108="","",IF(AD108&gt;AD84,"○",IF(AD108&lt;AD84,"×","△")))</f>
        <v>×</v>
      </c>
      <c r="AD108" s="100">
        <v>6</v>
      </c>
      <c r="AE108" s="312" t="s">
        <v>117</v>
      </c>
      <c r="AF108" s="370">
        <f>COUNTIF(C107:AD108,"△")</f>
        <v>1</v>
      </c>
      <c r="AG108" s="314" t="s">
        <v>189</v>
      </c>
      <c r="AH108" s="370">
        <f>SUM(C110:AD110)</f>
        <v>124</v>
      </c>
      <c r="AI108" s="407"/>
      <c r="AK108" s="141"/>
      <c r="AO108" s="146"/>
      <c r="AP108" s="147"/>
      <c r="AQ108" s="102"/>
      <c r="AR108" s="102"/>
      <c r="AS108" s="102"/>
      <c r="AT108" s="102"/>
      <c r="AU108" s="102"/>
      <c r="AV108" s="102"/>
      <c r="AW108" s="102"/>
      <c r="AX108" s="102"/>
      <c r="AY108" s="102"/>
    </row>
    <row r="109" spans="1:51" ht="21.6" customHeight="1" thickBot="1">
      <c r="A109" s="398"/>
      <c r="B109" s="395"/>
      <c r="C109" s="121"/>
      <c r="D109" s="122"/>
      <c r="E109" s="304">
        <f>IF(F107="","",SUM(F107,F108))</f>
        <v>15</v>
      </c>
      <c r="F109" s="336"/>
      <c r="G109" s="121"/>
      <c r="H109" s="122"/>
      <c r="I109" s="151"/>
      <c r="J109" s="122"/>
      <c r="K109" s="304">
        <f>IF(L107="","",SUM(L107,L108))</f>
        <v>23</v>
      </c>
      <c r="L109" s="305"/>
      <c r="M109" s="121"/>
      <c r="N109" s="122"/>
      <c r="O109" s="304">
        <v>12</v>
      </c>
      <c r="P109" s="336"/>
      <c r="Q109" s="109"/>
      <c r="R109" s="110"/>
      <c r="S109" s="355">
        <f>IF(T107="","",SUM(T107,T108))</f>
        <v>21</v>
      </c>
      <c r="T109" s="336"/>
      <c r="U109" s="121"/>
      <c r="V109" s="122"/>
      <c r="W109" s="355">
        <f>IF(X107="","",SUM(X107,X108))</f>
        <v>17</v>
      </c>
      <c r="X109" s="336"/>
      <c r="Y109" s="121"/>
      <c r="Z109" s="122"/>
      <c r="AA109" s="109"/>
      <c r="AB109" s="110"/>
      <c r="AC109" s="355">
        <f>IF(AD107="","",SUM(AD107,AD108))</f>
        <v>8</v>
      </c>
      <c r="AD109" s="305"/>
      <c r="AE109" s="313"/>
      <c r="AF109" s="371"/>
      <c r="AG109" s="315"/>
      <c r="AH109" s="371"/>
      <c r="AI109" s="407"/>
      <c r="AK109" s="141"/>
      <c r="AO109" s="146"/>
      <c r="AP109" s="147"/>
      <c r="AQ109" s="102"/>
      <c r="AR109" s="102"/>
      <c r="AS109" s="102"/>
      <c r="AT109" s="102"/>
      <c r="AU109" s="102"/>
      <c r="AV109" s="102"/>
      <c r="AW109" s="102"/>
      <c r="AX109" s="102"/>
      <c r="AY109" s="102"/>
    </row>
    <row r="110" spans="1:51" ht="21.6" customHeight="1" thickTop="1" thickBot="1">
      <c r="A110" s="398"/>
      <c r="B110" s="395"/>
      <c r="C110" s="121"/>
      <c r="D110" s="122"/>
      <c r="E110" s="304">
        <f>IF(E97="","",SUM(F95:F96))</f>
        <v>29</v>
      </c>
      <c r="F110" s="336"/>
      <c r="G110" s="121"/>
      <c r="H110" s="122"/>
      <c r="I110" s="151"/>
      <c r="J110" s="122"/>
      <c r="K110" s="304">
        <f>IF(K103="","",SUM(L101:L102))</f>
        <v>12</v>
      </c>
      <c r="L110" s="305"/>
      <c r="M110" s="121"/>
      <c r="N110" s="122"/>
      <c r="O110" s="304">
        <f>IF(O73="","",SUM(P71:P72))</f>
        <v>22</v>
      </c>
      <c r="P110" s="336"/>
      <c r="Q110" s="109"/>
      <c r="R110" s="110"/>
      <c r="S110" s="355">
        <f>IF(S91="","",SUM(T89:T90))</f>
        <v>24</v>
      </c>
      <c r="T110" s="336"/>
      <c r="U110" s="121"/>
      <c r="V110" s="122"/>
      <c r="W110" s="355">
        <f>IF(W79="","",SUM(X77:X78))</f>
        <v>16</v>
      </c>
      <c r="X110" s="336"/>
      <c r="Y110" s="121"/>
      <c r="Z110" s="122"/>
      <c r="AA110" s="109"/>
      <c r="AB110" s="110"/>
      <c r="AC110" s="355">
        <f>IF(AC85="","",SUM(AD83:AD84))</f>
        <v>21</v>
      </c>
      <c r="AD110" s="305"/>
      <c r="AE110" s="320" t="s">
        <v>159</v>
      </c>
      <c r="AF110" s="359">
        <f>SUM(AF106:AF109)</f>
        <v>10</v>
      </c>
      <c r="AG110" s="322" t="s">
        <v>190</v>
      </c>
      <c r="AH110" s="359">
        <f>AH106-AH108</f>
        <v>-28</v>
      </c>
      <c r="AI110" s="407"/>
      <c r="AK110" s="141"/>
      <c r="AO110" s="146"/>
      <c r="AP110" s="147"/>
      <c r="AQ110" s="102"/>
      <c r="AR110" s="102"/>
      <c r="AS110" s="102"/>
      <c r="AT110" s="102"/>
      <c r="AU110" s="102"/>
      <c r="AV110" s="102"/>
      <c r="AW110" s="102"/>
      <c r="AX110" s="102"/>
      <c r="AY110" s="102"/>
    </row>
    <row r="111" spans="1:51" ht="21.6" customHeight="1" thickBot="1">
      <c r="A111" s="399"/>
      <c r="B111" s="405"/>
      <c r="C111" s="125"/>
      <c r="D111" s="126"/>
      <c r="E111" s="306">
        <f>IF(E109="","",E109-E110)</f>
        <v>-14</v>
      </c>
      <c r="F111" s="335"/>
      <c r="G111" s="125"/>
      <c r="H111" s="126"/>
      <c r="I111" s="152"/>
      <c r="J111" s="126"/>
      <c r="K111" s="306">
        <f>IF(K109="","",K109-K110)</f>
        <v>11</v>
      </c>
      <c r="L111" s="307"/>
      <c r="M111" s="125"/>
      <c r="N111" s="126"/>
      <c r="O111" s="306">
        <f>IF(O109="","",O109-O110)</f>
        <v>-10</v>
      </c>
      <c r="P111" s="335"/>
      <c r="Q111" s="111"/>
      <c r="R111" s="112"/>
      <c r="S111" s="358">
        <f>IF(S109="","",S109-S110)</f>
        <v>-3</v>
      </c>
      <c r="T111" s="335"/>
      <c r="U111" s="125"/>
      <c r="V111" s="126"/>
      <c r="W111" s="358">
        <f>IF(W109="","",W109-W110)</f>
        <v>1</v>
      </c>
      <c r="X111" s="335"/>
      <c r="Y111" s="125"/>
      <c r="Z111" s="126"/>
      <c r="AA111" s="111"/>
      <c r="AB111" s="112"/>
      <c r="AC111" s="358">
        <f>IF(AC109="","",AC109-AC110)</f>
        <v>-13</v>
      </c>
      <c r="AD111" s="307"/>
      <c r="AE111" s="321"/>
      <c r="AF111" s="360"/>
      <c r="AG111" s="323"/>
      <c r="AH111" s="360"/>
      <c r="AI111" s="408"/>
      <c r="AJ111" s="135">
        <f>AF110*1000000+AH110*10000+AK111</f>
        <v>9720000</v>
      </c>
      <c r="AK111" s="139"/>
      <c r="AL111" s="135">
        <f>AI106</f>
        <v>8</v>
      </c>
      <c r="AM111" s="135" t="str">
        <f>A106</f>
        <v>役員チーム</v>
      </c>
      <c r="AO111" s="146"/>
      <c r="AP111" s="147"/>
      <c r="AQ111" s="102"/>
      <c r="AR111" s="102"/>
      <c r="AS111" s="102"/>
      <c r="AT111" s="102"/>
      <c r="AU111" s="102"/>
      <c r="AV111" s="102"/>
      <c r="AW111" s="102"/>
      <c r="AX111" s="102"/>
      <c r="AY111" s="102"/>
    </row>
    <row r="112" spans="1:51">
      <c r="A112" s="102"/>
      <c r="B112" s="106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K112" s="141"/>
      <c r="AO112" s="146"/>
      <c r="AP112" s="147"/>
      <c r="AQ112" s="102"/>
      <c r="AR112" s="102"/>
      <c r="AS112" s="102"/>
      <c r="AT112" s="102"/>
      <c r="AU112" s="102"/>
      <c r="AV112" s="102"/>
      <c r="AW112" s="102"/>
      <c r="AX112" s="102"/>
      <c r="AY112" s="102"/>
    </row>
    <row r="113" spans="1:51">
      <c r="A113" s="102"/>
      <c r="B113" s="106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K113" s="141"/>
      <c r="AO113" s="146"/>
      <c r="AP113" s="147"/>
      <c r="AQ113" s="102"/>
      <c r="AR113" s="102"/>
      <c r="AS113" s="102"/>
      <c r="AT113" s="102"/>
      <c r="AU113" s="102"/>
      <c r="AV113" s="102"/>
      <c r="AW113" s="102"/>
      <c r="AX113" s="102"/>
      <c r="AY113" s="102"/>
    </row>
    <row r="114" spans="1:51">
      <c r="A114" s="102"/>
      <c r="B114" s="106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K114" s="141"/>
      <c r="AO114" s="146"/>
      <c r="AP114" s="147"/>
      <c r="AQ114" s="102"/>
      <c r="AR114" s="102"/>
      <c r="AS114" s="102"/>
      <c r="AT114" s="102"/>
      <c r="AU114" s="102"/>
      <c r="AV114" s="102"/>
      <c r="AW114" s="102"/>
      <c r="AX114" s="102"/>
      <c r="AY114" s="102"/>
    </row>
    <row r="115" spans="1:51">
      <c r="A115" s="102"/>
      <c r="B115" s="106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K115" s="141"/>
      <c r="AO115" s="146"/>
      <c r="AP115" s="147"/>
      <c r="AQ115" s="102"/>
      <c r="AR115" s="102"/>
      <c r="AS115" s="102"/>
      <c r="AT115" s="102"/>
      <c r="AU115" s="102"/>
      <c r="AV115" s="102"/>
      <c r="AW115" s="102"/>
      <c r="AX115" s="102"/>
      <c r="AY115" s="102"/>
    </row>
    <row r="116" spans="1:51">
      <c r="A116" s="102"/>
      <c r="B116" s="106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K116" s="141"/>
      <c r="AO116" s="146"/>
      <c r="AP116" s="147"/>
      <c r="AQ116" s="102"/>
      <c r="AR116" s="102"/>
      <c r="AS116" s="102"/>
      <c r="AT116" s="102"/>
      <c r="AU116" s="102"/>
      <c r="AV116" s="102"/>
      <c r="AW116" s="102"/>
      <c r="AX116" s="102"/>
      <c r="AY116" s="102"/>
    </row>
    <row r="117" spans="1:51">
      <c r="A117" s="102"/>
      <c r="B117" s="106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K117" s="141"/>
      <c r="AO117" s="146"/>
      <c r="AP117" s="147"/>
      <c r="AQ117" s="102"/>
      <c r="AR117" s="102"/>
      <c r="AS117" s="102"/>
      <c r="AT117" s="102"/>
      <c r="AU117" s="102"/>
      <c r="AV117" s="102"/>
      <c r="AW117" s="102"/>
      <c r="AX117" s="102"/>
      <c r="AY117" s="102"/>
    </row>
    <row r="118" spans="1:51">
      <c r="A118" s="102"/>
      <c r="B118" s="106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K118" s="141"/>
      <c r="AO118" s="146"/>
      <c r="AP118" s="147"/>
      <c r="AQ118" s="102"/>
      <c r="AR118" s="102"/>
      <c r="AS118" s="102"/>
      <c r="AT118" s="102"/>
      <c r="AU118" s="102"/>
      <c r="AV118" s="102"/>
      <c r="AW118" s="102"/>
      <c r="AX118" s="102"/>
      <c r="AY118" s="102"/>
    </row>
    <row r="119" spans="1:51">
      <c r="A119" s="102"/>
      <c r="B119" s="106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K119" s="141"/>
      <c r="AO119" s="146"/>
      <c r="AP119" s="147"/>
      <c r="AQ119" s="102"/>
      <c r="AR119" s="102"/>
      <c r="AS119" s="102"/>
      <c r="AT119" s="102"/>
      <c r="AU119" s="102"/>
      <c r="AV119" s="102"/>
      <c r="AW119" s="102"/>
      <c r="AX119" s="102"/>
      <c r="AY119" s="102"/>
    </row>
    <row r="120" spans="1:51">
      <c r="A120" s="102"/>
      <c r="B120" s="106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K120" s="141"/>
      <c r="AO120" s="146"/>
      <c r="AP120" s="147"/>
      <c r="AQ120" s="102"/>
      <c r="AR120" s="102"/>
      <c r="AS120" s="102"/>
      <c r="AT120" s="102"/>
      <c r="AU120" s="102"/>
      <c r="AV120" s="102"/>
      <c r="AW120" s="102"/>
      <c r="AX120" s="102"/>
      <c r="AY120" s="102"/>
    </row>
    <row r="121" spans="1:51" ht="24.75">
      <c r="A121" s="142"/>
      <c r="B121" s="106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K121" s="141"/>
      <c r="AO121" s="146"/>
      <c r="AP121" s="147"/>
      <c r="AQ121" s="102"/>
      <c r="AR121" s="102"/>
      <c r="AS121" s="102"/>
      <c r="AT121" s="102"/>
      <c r="AU121" s="102"/>
      <c r="AV121" s="102"/>
      <c r="AW121" s="102"/>
      <c r="AX121" s="102"/>
      <c r="AY121" s="102"/>
    </row>
    <row r="145" spans="1:1" ht="24" thickBot="1"/>
    <row r="146" spans="1:1" ht="25.5" thickBot="1">
      <c r="A146" s="103" t="s">
        <v>151</v>
      </c>
    </row>
    <row r="170" spans="1:1" ht="24" thickBot="1"/>
    <row r="171" spans="1:1" ht="25.5" thickBot="1">
      <c r="A171" s="103" t="s">
        <v>151</v>
      </c>
    </row>
  </sheetData>
  <mergeCells count="846">
    <mergeCell ref="AH104:AH105"/>
    <mergeCell ref="AF106:AF107"/>
    <mergeCell ref="AH106:AH107"/>
    <mergeCell ref="AF108:AF109"/>
    <mergeCell ref="AH108:AH109"/>
    <mergeCell ref="AF110:AF111"/>
    <mergeCell ref="AH110:AH111"/>
    <mergeCell ref="AI8:AI13"/>
    <mergeCell ref="AI14:AI19"/>
    <mergeCell ref="AI20:AI25"/>
    <mergeCell ref="AI26:AI31"/>
    <mergeCell ref="AI32:AI37"/>
    <mergeCell ref="AI38:AI43"/>
    <mergeCell ref="AI44:AI49"/>
    <mergeCell ref="AI50:AI55"/>
    <mergeCell ref="AI58:AI63"/>
    <mergeCell ref="AI64:AI69"/>
    <mergeCell ref="AI70:AI75"/>
    <mergeCell ref="AI76:AI81"/>
    <mergeCell ref="AI82:AI87"/>
    <mergeCell ref="AI88:AI93"/>
    <mergeCell ref="AI94:AI99"/>
    <mergeCell ref="AI100:AI105"/>
    <mergeCell ref="AI106:AI111"/>
    <mergeCell ref="AH94:AH95"/>
    <mergeCell ref="AF96:AF97"/>
    <mergeCell ref="AH96:AH97"/>
    <mergeCell ref="AF98:AF99"/>
    <mergeCell ref="AH98:AH99"/>
    <mergeCell ref="AF100:AF101"/>
    <mergeCell ref="AH100:AH101"/>
    <mergeCell ref="AF102:AF103"/>
    <mergeCell ref="AH102:AH103"/>
    <mergeCell ref="AH84:AH85"/>
    <mergeCell ref="AF86:AF87"/>
    <mergeCell ref="AH86:AH87"/>
    <mergeCell ref="AF88:AF89"/>
    <mergeCell ref="AH88:AH89"/>
    <mergeCell ref="AF90:AF91"/>
    <mergeCell ref="AH90:AH91"/>
    <mergeCell ref="AF92:AF93"/>
    <mergeCell ref="AH92:AH93"/>
    <mergeCell ref="AH74:AH75"/>
    <mergeCell ref="AF76:AF77"/>
    <mergeCell ref="AH76:AH77"/>
    <mergeCell ref="AF78:AF79"/>
    <mergeCell ref="AH78:AH79"/>
    <mergeCell ref="AF80:AF81"/>
    <mergeCell ref="AH80:AH81"/>
    <mergeCell ref="AF82:AF83"/>
    <mergeCell ref="AH82:AH83"/>
    <mergeCell ref="AG76:AG77"/>
    <mergeCell ref="AG74:AG75"/>
    <mergeCell ref="AH64:AH65"/>
    <mergeCell ref="AF66:AF67"/>
    <mergeCell ref="AH66:AH67"/>
    <mergeCell ref="AF68:AF69"/>
    <mergeCell ref="AH68:AH69"/>
    <mergeCell ref="AF70:AF71"/>
    <mergeCell ref="AH70:AH71"/>
    <mergeCell ref="AF72:AF73"/>
    <mergeCell ref="AH72:AH73"/>
    <mergeCell ref="AG70:AG71"/>
    <mergeCell ref="AG72:AG73"/>
    <mergeCell ref="AF44:AF45"/>
    <mergeCell ref="AH44:AH45"/>
    <mergeCell ref="AF46:AF47"/>
    <mergeCell ref="AH46:AH47"/>
    <mergeCell ref="AF48:AF49"/>
    <mergeCell ref="AH48:AH49"/>
    <mergeCell ref="AH50:AH51"/>
    <mergeCell ref="AF52:AF53"/>
    <mergeCell ref="AH52:AH53"/>
    <mergeCell ref="AG50:AG51"/>
    <mergeCell ref="AG48:AG49"/>
    <mergeCell ref="AG44:AG45"/>
    <mergeCell ref="AH34:AH35"/>
    <mergeCell ref="AF36:AF37"/>
    <mergeCell ref="AH36:AH37"/>
    <mergeCell ref="AF38:AF39"/>
    <mergeCell ref="AH38:AH39"/>
    <mergeCell ref="AF30:AF31"/>
    <mergeCell ref="AG30:AG31"/>
    <mergeCell ref="AH40:AH41"/>
    <mergeCell ref="AF42:AF43"/>
    <mergeCell ref="AH42:AH43"/>
    <mergeCell ref="AH24:AH25"/>
    <mergeCell ref="AF26:AF27"/>
    <mergeCell ref="AH26:AH27"/>
    <mergeCell ref="AF28:AF29"/>
    <mergeCell ref="AH28:AH29"/>
    <mergeCell ref="AG28:AG29"/>
    <mergeCell ref="AG26:AG27"/>
    <mergeCell ref="AH30:AH31"/>
    <mergeCell ref="AF32:AF33"/>
    <mergeCell ref="AH32:AH33"/>
    <mergeCell ref="B100:B105"/>
    <mergeCell ref="B106:B111"/>
    <mergeCell ref="AI2:AI7"/>
    <mergeCell ref="AH2:AH3"/>
    <mergeCell ref="AH4:AH5"/>
    <mergeCell ref="AH6:AH7"/>
    <mergeCell ref="AF6:AF7"/>
    <mergeCell ref="AF4:AF5"/>
    <mergeCell ref="AF2:AF3"/>
    <mergeCell ref="AH18:AH19"/>
    <mergeCell ref="AH16:AH17"/>
    <mergeCell ref="AH14:AH15"/>
    <mergeCell ref="AF18:AF19"/>
    <mergeCell ref="AF16:AF17"/>
    <mergeCell ref="AF14:AF15"/>
    <mergeCell ref="AF12:AF13"/>
    <mergeCell ref="AH12:AH13"/>
    <mergeCell ref="AH10:AH11"/>
    <mergeCell ref="AH8:AH9"/>
    <mergeCell ref="AF10:AF11"/>
    <mergeCell ref="AF8:AF9"/>
    <mergeCell ref="AH20:AH21"/>
    <mergeCell ref="AF22:AF23"/>
    <mergeCell ref="AH22:AH23"/>
    <mergeCell ref="B20:B25"/>
    <mergeCell ref="B26:B31"/>
    <mergeCell ref="B32:B37"/>
    <mergeCell ref="B38:B43"/>
    <mergeCell ref="B44:B49"/>
    <mergeCell ref="B50:B55"/>
    <mergeCell ref="B58:B63"/>
    <mergeCell ref="B82:B87"/>
    <mergeCell ref="B88:B93"/>
    <mergeCell ref="W106:X106"/>
    <mergeCell ref="O110:P110"/>
    <mergeCell ref="S110:T110"/>
    <mergeCell ref="W110:X110"/>
    <mergeCell ref="AC110:AD110"/>
    <mergeCell ref="AE110:AE111"/>
    <mergeCell ref="AG110:AG111"/>
    <mergeCell ref="E111:F111"/>
    <mergeCell ref="K111:L111"/>
    <mergeCell ref="O111:P111"/>
    <mergeCell ref="S111:T111"/>
    <mergeCell ref="W111:X111"/>
    <mergeCell ref="AC111:AD111"/>
    <mergeCell ref="AE108:AE109"/>
    <mergeCell ref="AG108:AG109"/>
    <mergeCell ref="E109:F109"/>
    <mergeCell ref="K109:L109"/>
    <mergeCell ref="O109:P109"/>
    <mergeCell ref="S109:T109"/>
    <mergeCell ref="W109:X109"/>
    <mergeCell ref="AC109:AD109"/>
    <mergeCell ref="E110:F110"/>
    <mergeCell ref="AE102:AE103"/>
    <mergeCell ref="AG102:AG103"/>
    <mergeCell ref="AE100:AE101"/>
    <mergeCell ref="AG100:AG101"/>
    <mergeCell ref="A106:A111"/>
    <mergeCell ref="C106:D106"/>
    <mergeCell ref="E106:F106"/>
    <mergeCell ref="G106:H106"/>
    <mergeCell ref="I106:J106"/>
    <mergeCell ref="K106:L106"/>
    <mergeCell ref="K110:L110"/>
    <mergeCell ref="O104:P104"/>
    <mergeCell ref="S104:T104"/>
    <mergeCell ref="A100:A105"/>
    <mergeCell ref="E100:F100"/>
    <mergeCell ref="K105:L105"/>
    <mergeCell ref="Y106:Z106"/>
    <mergeCell ref="AC106:AD106"/>
    <mergeCell ref="AE106:AE107"/>
    <mergeCell ref="AG106:AG107"/>
    <mergeCell ref="M106:N106"/>
    <mergeCell ref="O106:P106"/>
    <mergeCell ref="S106:T106"/>
    <mergeCell ref="U106:V106"/>
    <mergeCell ref="G105:H105"/>
    <mergeCell ref="W104:X104"/>
    <mergeCell ref="AA104:AB104"/>
    <mergeCell ref="AE104:AE105"/>
    <mergeCell ref="AG104:AG105"/>
    <mergeCell ref="O105:P105"/>
    <mergeCell ref="S105:T105"/>
    <mergeCell ref="W105:X105"/>
    <mergeCell ref="AA105:AB105"/>
    <mergeCell ref="AF104:AF105"/>
    <mergeCell ref="G103:H103"/>
    <mergeCell ref="K103:L103"/>
    <mergeCell ref="O103:P103"/>
    <mergeCell ref="S103:T103"/>
    <mergeCell ref="W103:X103"/>
    <mergeCell ref="AA103:AB103"/>
    <mergeCell ref="G104:H104"/>
    <mergeCell ref="Y100:Z100"/>
    <mergeCell ref="AA100:AB100"/>
    <mergeCell ref="M100:N100"/>
    <mergeCell ref="O100:P100"/>
    <mergeCell ref="Q100:R100"/>
    <mergeCell ref="S100:T100"/>
    <mergeCell ref="U100:V100"/>
    <mergeCell ref="W100:X100"/>
    <mergeCell ref="G100:H100"/>
    <mergeCell ref="I100:J100"/>
    <mergeCell ref="K100:L100"/>
    <mergeCell ref="K104:L104"/>
    <mergeCell ref="AE96:AE97"/>
    <mergeCell ref="AG96:AG97"/>
    <mergeCell ref="E97:F97"/>
    <mergeCell ref="I97:J97"/>
    <mergeCell ref="M97:N97"/>
    <mergeCell ref="Q97:R97"/>
    <mergeCell ref="U97:V97"/>
    <mergeCell ref="Y97:Z97"/>
    <mergeCell ref="E98:F98"/>
    <mergeCell ref="U98:V98"/>
    <mergeCell ref="Y98:Z98"/>
    <mergeCell ref="AE98:AE99"/>
    <mergeCell ref="AG98:AG99"/>
    <mergeCell ref="E99:F99"/>
    <mergeCell ref="I99:J99"/>
    <mergeCell ref="M99:N99"/>
    <mergeCell ref="Q99:R99"/>
    <mergeCell ref="U99:V99"/>
    <mergeCell ref="Y99:Z99"/>
    <mergeCell ref="Y94:Z94"/>
    <mergeCell ref="AA94:AB94"/>
    <mergeCell ref="AC94:AD94"/>
    <mergeCell ref="AE94:AE95"/>
    <mergeCell ref="AG94:AG95"/>
    <mergeCell ref="M94:N94"/>
    <mergeCell ref="Q94:R94"/>
    <mergeCell ref="S94:T94"/>
    <mergeCell ref="U94:V94"/>
    <mergeCell ref="AF94:AF95"/>
    <mergeCell ref="A94:A99"/>
    <mergeCell ref="C94:D94"/>
    <mergeCell ref="E94:F94"/>
    <mergeCell ref="G94:H94"/>
    <mergeCell ref="I94:J94"/>
    <mergeCell ref="K94:L94"/>
    <mergeCell ref="I98:J98"/>
    <mergeCell ref="M92:N92"/>
    <mergeCell ref="S92:T92"/>
    <mergeCell ref="A88:A93"/>
    <mergeCell ref="C88:D88"/>
    <mergeCell ref="E93:F93"/>
    <mergeCell ref="I93:J93"/>
    <mergeCell ref="M98:N98"/>
    <mergeCell ref="Q98:R98"/>
    <mergeCell ref="E91:F91"/>
    <mergeCell ref="I91:J91"/>
    <mergeCell ref="E92:F92"/>
    <mergeCell ref="E88:F88"/>
    <mergeCell ref="I88:J88"/>
    <mergeCell ref="K88:L88"/>
    <mergeCell ref="I92:J92"/>
    <mergeCell ref="B94:B99"/>
    <mergeCell ref="AE92:AE93"/>
    <mergeCell ref="AG92:AG93"/>
    <mergeCell ref="M93:N93"/>
    <mergeCell ref="S93:T93"/>
    <mergeCell ref="W93:X93"/>
    <mergeCell ref="AA93:AB93"/>
    <mergeCell ref="AE90:AE91"/>
    <mergeCell ref="AG90:AG91"/>
    <mergeCell ref="AE88:AE89"/>
    <mergeCell ref="AG88:AG89"/>
    <mergeCell ref="M91:N91"/>
    <mergeCell ref="S91:T91"/>
    <mergeCell ref="W91:X91"/>
    <mergeCell ref="AA91:AB91"/>
    <mergeCell ref="Y88:Z88"/>
    <mergeCell ref="AA88:AB88"/>
    <mergeCell ref="M88:N88"/>
    <mergeCell ref="O88:P88"/>
    <mergeCell ref="Q88:R88"/>
    <mergeCell ref="S88:T88"/>
    <mergeCell ref="U88:V88"/>
    <mergeCell ref="W88:X88"/>
    <mergeCell ref="W92:X92"/>
    <mergeCell ref="AA92:AB92"/>
    <mergeCell ref="AE84:AE85"/>
    <mergeCell ref="AG84:AG85"/>
    <mergeCell ref="E85:F85"/>
    <mergeCell ref="I85:J85"/>
    <mergeCell ref="O85:P85"/>
    <mergeCell ref="U85:V85"/>
    <mergeCell ref="Y85:Z85"/>
    <mergeCell ref="AC85:AD85"/>
    <mergeCell ref="E86:F86"/>
    <mergeCell ref="AF84:AF85"/>
    <mergeCell ref="O86:P86"/>
    <mergeCell ref="U86:V86"/>
    <mergeCell ref="Y86:Z86"/>
    <mergeCell ref="AC86:AD86"/>
    <mergeCell ref="AE86:AE87"/>
    <mergeCell ref="AG86:AG87"/>
    <mergeCell ref="E87:F87"/>
    <mergeCell ref="I87:J87"/>
    <mergeCell ref="O87:P87"/>
    <mergeCell ref="U87:V87"/>
    <mergeCell ref="Y87:Z87"/>
    <mergeCell ref="AC87:AD87"/>
    <mergeCell ref="AA80:AB80"/>
    <mergeCell ref="Y82:Z82"/>
    <mergeCell ref="AA82:AB82"/>
    <mergeCell ref="AC82:AD82"/>
    <mergeCell ref="AE82:AE83"/>
    <mergeCell ref="AG82:AG83"/>
    <mergeCell ref="O82:P82"/>
    <mergeCell ref="Q82:R82"/>
    <mergeCell ref="U82:V82"/>
    <mergeCell ref="W82:X82"/>
    <mergeCell ref="AE78:AE79"/>
    <mergeCell ref="AG78:AG79"/>
    <mergeCell ref="S76:T76"/>
    <mergeCell ref="W76:X76"/>
    <mergeCell ref="AA76:AB76"/>
    <mergeCell ref="AC76:AD76"/>
    <mergeCell ref="A82:A87"/>
    <mergeCell ref="C82:D82"/>
    <mergeCell ref="E82:F82"/>
    <mergeCell ref="G82:H82"/>
    <mergeCell ref="I82:J82"/>
    <mergeCell ref="K82:L82"/>
    <mergeCell ref="I86:J86"/>
    <mergeCell ref="AE80:AE81"/>
    <mergeCell ref="AG80:AG81"/>
    <mergeCell ref="C81:D81"/>
    <mergeCell ref="I81:J81"/>
    <mergeCell ref="M81:N81"/>
    <mergeCell ref="Q81:R81"/>
    <mergeCell ref="W81:X81"/>
    <mergeCell ref="AA81:AB81"/>
    <mergeCell ref="C80:D80"/>
    <mergeCell ref="I80:J80"/>
    <mergeCell ref="W80:X80"/>
    <mergeCell ref="A70:A75"/>
    <mergeCell ref="C70:D70"/>
    <mergeCell ref="C79:D79"/>
    <mergeCell ref="I79:J79"/>
    <mergeCell ref="M79:N79"/>
    <mergeCell ref="Q79:R79"/>
    <mergeCell ref="W79:X79"/>
    <mergeCell ref="AA79:AB79"/>
    <mergeCell ref="AE76:AE77"/>
    <mergeCell ref="B70:B75"/>
    <mergeCell ref="B76:B81"/>
    <mergeCell ref="A76:A81"/>
    <mergeCell ref="C76:D76"/>
    <mergeCell ref="E76:F76"/>
    <mergeCell ref="G76:H76"/>
    <mergeCell ref="I76:J76"/>
    <mergeCell ref="K76:L76"/>
    <mergeCell ref="M76:N76"/>
    <mergeCell ref="O76:P76"/>
    <mergeCell ref="Q76:R76"/>
    <mergeCell ref="M80:N80"/>
    <mergeCell ref="Q80:R80"/>
    <mergeCell ref="C75:D75"/>
    <mergeCell ref="G75:H75"/>
    <mergeCell ref="C73:D73"/>
    <mergeCell ref="G73:H73"/>
    <mergeCell ref="K73:L73"/>
    <mergeCell ref="O73:P73"/>
    <mergeCell ref="S73:T73"/>
    <mergeCell ref="Y73:Z73"/>
    <mergeCell ref="C74:D74"/>
    <mergeCell ref="Y75:Z75"/>
    <mergeCell ref="AF74:AF75"/>
    <mergeCell ref="E70:F70"/>
    <mergeCell ref="G70:H70"/>
    <mergeCell ref="K70:L70"/>
    <mergeCell ref="G74:H74"/>
    <mergeCell ref="K74:L74"/>
    <mergeCell ref="O74:P74"/>
    <mergeCell ref="S74:T74"/>
    <mergeCell ref="Y74:Z74"/>
    <mergeCell ref="AE74:AE75"/>
    <mergeCell ref="Y70:Z70"/>
    <mergeCell ref="AA70:AB70"/>
    <mergeCell ref="AE70:AE71"/>
    <mergeCell ref="M70:N70"/>
    <mergeCell ref="O70:P70"/>
    <mergeCell ref="Q70:R70"/>
    <mergeCell ref="S70:T70"/>
    <mergeCell ref="U70:V70"/>
    <mergeCell ref="W70:X70"/>
    <mergeCell ref="K75:L75"/>
    <mergeCell ref="O75:P75"/>
    <mergeCell ref="S75:T75"/>
    <mergeCell ref="AE72:AE73"/>
    <mergeCell ref="AE68:AE69"/>
    <mergeCell ref="AG68:AG69"/>
    <mergeCell ref="M69:N69"/>
    <mergeCell ref="Q69:R69"/>
    <mergeCell ref="U69:V69"/>
    <mergeCell ref="AA69:AB69"/>
    <mergeCell ref="AE66:AE67"/>
    <mergeCell ref="AG66:AG67"/>
    <mergeCell ref="AE64:AE65"/>
    <mergeCell ref="AG64:AG65"/>
    <mergeCell ref="AF64:AF65"/>
    <mergeCell ref="M67:N67"/>
    <mergeCell ref="Q67:R67"/>
    <mergeCell ref="U67:V67"/>
    <mergeCell ref="AA67:AB67"/>
    <mergeCell ref="Y64:Z64"/>
    <mergeCell ref="AA64:AB64"/>
    <mergeCell ref="M64:N64"/>
    <mergeCell ref="O64:P64"/>
    <mergeCell ref="Q64:R64"/>
    <mergeCell ref="S64:T64"/>
    <mergeCell ref="U64:V64"/>
    <mergeCell ref="W64:X64"/>
    <mergeCell ref="M68:N68"/>
    <mergeCell ref="Q68:R68"/>
    <mergeCell ref="U68:V68"/>
    <mergeCell ref="AA68:AB68"/>
    <mergeCell ref="A64:A69"/>
    <mergeCell ref="C64:D64"/>
    <mergeCell ref="E64:F64"/>
    <mergeCell ref="G64:H64"/>
    <mergeCell ref="I64:J64"/>
    <mergeCell ref="G68:H68"/>
    <mergeCell ref="C69:D69"/>
    <mergeCell ref="G69:H69"/>
    <mergeCell ref="C67:D67"/>
    <mergeCell ref="G67:H67"/>
    <mergeCell ref="B64:B69"/>
    <mergeCell ref="C68:D68"/>
    <mergeCell ref="U58:V58"/>
    <mergeCell ref="W58:X58"/>
    <mergeCell ref="Y58:Z58"/>
    <mergeCell ref="AA58:AB58"/>
    <mergeCell ref="AE62:AE63"/>
    <mergeCell ref="AG62:AG63"/>
    <mergeCell ref="C63:D63"/>
    <mergeCell ref="G63:H63"/>
    <mergeCell ref="K63:L63"/>
    <mergeCell ref="Q63:R63"/>
    <mergeCell ref="U63:V63"/>
    <mergeCell ref="Y63:Z63"/>
    <mergeCell ref="C62:D62"/>
    <mergeCell ref="G62:H62"/>
    <mergeCell ref="K62:L62"/>
    <mergeCell ref="Q62:R62"/>
    <mergeCell ref="U62:V62"/>
    <mergeCell ref="Y62:Z62"/>
    <mergeCell ref="AF62:AF63"/>
    <mergeCell ref="AF58:AF59"/>
    <mergeCell ref="AF60:AF61"/>
    <mergeCell ref="AG60:AG61"/>
    <mergeCell ref="A58:A63"/>
    <mergeCell ref="C58:D58"/>
    <mergeCell ref="G58:H58"/>
    <mergeCell ref="I58:J58"/>
    <mergeCell ref="K58:L58"/>
    <mergeCell ref="M58:N58"/>
    <mergeCell ref="O58:P58"/>
    <mergeCell ref="S57:T57"/>
    <mergeCell ref="U57:V57"/>
    <mergeCell ref="C57:D57"/>
    <mergeCell ref="E57:F57"/>
    <mergeCell ref="G57:H57"/>
    <mergeCell ref="I57:J57"/>
    <mergeCell ref="K57:L57"/>
    <mergeCell ref="M57:N57"/>
    <mergeCell ref="O57:P57"/>
    <mergeCell ref="Q57:R57"/>
    <mergeCell ref="C61:D61"/>
    <mergeCell ref="G61:H61"/>
    <mergeCell ref="K61:L61"/>
    <mergeCell ref="Q61:R61"/>
    <mergeCell ref="U61:V61"/>
    <mergeCell ref="Q58:R58"/>
    <mergeCell ref="S58:T58"/>
    <mergeCell ref="W57:X57"/>
    <mergeCell ref="Y57:Z57"/>
    <mergeCell ref="AA57:AB57"/>
    <mergeCell ref="AC57:AD57"/>
    <mergeCell ref="AH62:AH63"/>
    <mergeCell ref="W55:X55"/>
    <mergeCell ref="AC55:AD55"/>
    <mergeCell ref="AE52:AE53"/>
    <mergeCell ref="AG52:AG53"/>
    <mergeCell ref="AG54:AG55"/>
    <mergeCell ref="Y61:Z61"/>
    <mergeCell ref="AE58:AE59"/>
    <mergeCell ref="AG58:AG59"/>
    <mergeCell ref="AE60:AE61"/>
    <mergeCell ref="AF54:AF55"/>
    <mergeCell ref="AH54:AH55"/>
    <mergeCell ref="AH58:AH59"/>
    <mergeCell ref="AH60:AH61"/>
    <mergeCell ref="AE57:AF57"/>
    <mergeCell ref="AG57:AH57"/>
    <mergeCell ref="S53:T53"/>
    <mergeCell ref="W53:X53"/>
    <mergeCell ref="AC53:AD53"/>
    <mergeCell ref="E54:F54"/>
    <mergeCell ref="AF50:AF51"/>
    <mergeCell ref="Y50:Z50"/>
    <mergeCell ref="AC50:AD50"/>
    <mergeCell ref="AE50:AE51"/>
    <mergeCell ref="M50:N50"/>
    <mergeCell ref="O50:P50"/>
    <mergeCell ref="S50:T50"/>
    <mergeCell ref="U50:V50"/>
    <mergeCell ref="W50:X50"/>
    <mergeCell ref="O54:P54"/>
    <mergeCell ref="S54:T54"/>
    <mergeCell ref="W54:X54"/>
    <mergeCell ref="AC54:AD54"/>
    <mergeCell ref="AE54:AE55"/>
    <mergeCell ref="E55:F55"/>
    <mergeCell ref="K55:L55"/>
    <mergeCell ref="O55:P55"/>
    <mergeCell ref="O49:P49"/>
    <mergeCell ref="S49:T49"/>
    <mergeCell ref="W49:X49"/>
    <mergeCell ref="AA49:AB49"/>
    <mergeCell ref="AE46:AE47"/>
    <mergeCell ref="AG46:AG47"/>
    <mergeCell ref="S55:T55"/>
    <mergeCell ref="A50:A55"/>
    <mergeCell ref="C50:D50"/>
    <mergeCell ref="E50:F50"/>
    <mergeCell ref="G50:H50"/>
    <mergeCell ref="I50:J50"/>
    <mergeCell ref="K50:L50"/>
    <mergeCell ref="K54:L54"/>
    <mergeCell ref="O48:P48"/>
    <mergeCell ref="S48:T48"/>
    <mergeCell ref="A44:A49"/>
    <mergeCell ref="E44:F44"/>
    <mergeCell ref="K49:L49"/>
    <mergeCell ref="G49:H49"/>
    <mergeCell ref="E53:F53"/>
    <mergeCell ref="K53:L53"/>
    <mergeCell ref="O53:P53"/>
    <mergeCell ref="AE44:AE45"/>
    <mergeCell ref="K47:L47"/>
    <mergeCell ref="O47:P47"/>
    <mergeCell ref="S47:T47"/>
    <mergeCell ref="W47:X47"/>
    <mergeCell ref="AA47:AB47"/>
    <mergeCell ref="G48:H48"/>
    <mergeCell ref="Y44:Z44"/>
    <mergeCell ref="AA44:AB44"/>
    <mergeCell ref="M44:N44"/>
    <mergeCell ref="O44:P44"/>
    <mergeCell ref="Q44:R44"/>
    <mergeCell ref="S44:T44"/>
    <mergeCell ref="U44:V44"/>
    <mergeCell ref="W44:X44"/>
    <mergeCell ref="G44:H44"/>
    <mergeCell ref="I44:J44"/>
    <mergeCell ref="K44:L44"/>
    <mergeCell ref="K48:L48"/>
    <mergeCell ref="W48:X48"/>
    <mergeCell ref="AA48:AB48"/>
    <mergeCell ref="AE48:AE49"/>
    <mergeCell ref="U43:V43"/>
    <mergeCell ref="Y43:Z43"/>
    <mergeCell ref="AE40:AE41"/>
    <mergeCell ref="AG40:AG41"/>
    <mergeCell ref="E41:F41"/>
    <mergeCell ref="I41:J41"/>
    <mergeCell ref="M41:N41"/>
    <mergeCell ref="Q41:R41"/>
    <mergeCell ref="U41:V41"/>
    <mergeCell ref="Y41:Z41"/>
    <mergeCell ref="E42:F42"/>
    <mergeCell ref="AF40:AF41"/>
    <mergeCell ref="M42:N42"/>
    <mergeCell ref="Q42:R42"/>
    <mergeCell ref="U42:V42"/>
    <mergeCell ref="Y42:Z42"/>
    <mergeCell ref="AE42:AE43"/>
    <mergeCell ref="AG42:AG43"/>
    <mergeCell ref="E43:F43"/>
    <mergeCell ref="I43:J43"/>
    <mergeCell ref="M43:N43"/>
    <mergeCell ref="Q43:R43"/>
    <mergeCell ref="G47:H47"/>
    <mergeCell ref="Y38:Z38"/>
    <mergeCell ref="AA38:AB38"/>
    <mergeCell ref="AC38:AD38"/>
    <mergeCell ref="AE38:AE39"/>
    <mergeCell ref="AG38:AG39"/>
    <mergeCell ref="M38:N38"/>
    <mergeCell ref="Q38:R38"/>
    <mergeCell ref="S38:T38"/>
    <mergeCell ref="U38:V38"/>
    <mergeCell ref="A38:A43"/>
    <mergeCell ref="C38:D38"/>
    <mergeCell ref="E38:F38"/>
    <mergeCell ref="G38:H38"/>
    <mergeCell ref="I38:J38"/>
    <mergeCell ref="K38:L38"/>
    <mergeCell ref="I42:J42"/>
    <mergeCell ref="M36:N36"/>
    <mergeCell ref="S36:T36"/>
    <mergeCell ref="A32:A37"/>
    <mergeCell ref="C32:D32"/>
    <mergeCell ref="E37:F37"/>
    <mergeCell ref="I37:J37"/>
    <mergeCell ref="E36:F36"/>
    <mergeCell ref="E32:F32"/>
    <mergeCell ref="I32:J32"/>
    <mergeCell ref="K32:L32"/>
    <mergeCell ref="I36:J36"/>
    <mergeCell ref="E35:F35"/>
    <mergeCell ref="I35:J35"/>
    <mergeCell ref="AE36:AE37"/>
    <mergeCell ref="AG36:AG37"/>
    <mergeCell ref="M37:N37"/>
    <mergeCell ref="S37:T37"/>
    <mergeCell ref="W37:X37"/>
    <mergeCell ref="AA37:AB37"/>
    <mergeCell ref="AE34:AE35"/>
    <mergeCell ref="AG34:AG35"/>
    <mergeCell ref="AE32:AE33"/>
    <mergeCell ref="AG32:AG33"/>
    <mergeCell ref="Y32:Z32"/>
    <mergeCell ref="AA32:AB32"/>
    <mergeCell ref="M32:N32"/>
    <mergeCell ref="O32:P32"/>
    <mergeCell ref="Q32:R32"/>
    <mergeCell ref="S32:T32"/>
    <mergeCell ref="U32:V32"/>
    <mergeCell ref="W32:X32"/>
    <mergeCell ref="W36:X36"/>
    <mergeCell ref="AA36:AB36"/>
    <mergeCell ref="AF34:AF35"/>
    <mergeCell ref="M35:N35"/>
    <mergeCell ref="S35:T35"/>
    <mergeCell ref="W35:X35"/>
    <mergeCell ref="AA35:AB35"/>
    <mergeCell ref="E31:F31"/>
    <mergeCell ref="I31:J31"/>
    <mergeCell ref="O30:P30"/>
    <mergeCell ref="U30:V30"/>
    <mergeCell ref="Y30:Z30"/>
    <mergeCell ref="O31:P31"/>
    <mergeCell ref="U31:V31"/>
    <mergeCell ref="Y31:Z31"/>
    <mergeCell ref="AC31:AD31"/>
    <mergeCell ref="AC26:AD26"/>
    <mergeCell ref="AE26:AE27"/>
    <mergeCell ref="C25:D25"/>
    <mergeCell ref="I25:J25"/>
    <mergeCell ref="M25:N25"/>
    <mergeCell ref="Q25:R25"/>
    <mergeCell ref="O26:P26"/>
    <mergeCell ref="Q26:R26"/>
    <mergeCell ref="U26:V26"/>
    <mergeCell ref="W26:X26"/>
    <mergeCell ref="AE28:AE29"/>
    <mergeCell ref="E29:F29"/>
    <mergeCell ref="I29:J29"/>
    <mergeCell ref="O29:P29"/>
    <mergeCell ref="U29:V29"/>
    <mergeCell ref="Y29:Z29"/>
    <mergeCell ref="AC29:AD29"/>
    <mergeCell ref="E30:F30"/>
    <mergeCell ref="AC30:AD30"/>
    <mergeCell ref="AE30:AE31"/>
    <mergeCell ref="C23:D23"/>
    <mergeCell ref="I23:J23"/>
    <mergeCell ref="M23:N23"/>
    <mergeCell ref="Q23:R23"/>
    <mergeCell ref="W23:X23"/>
    <mergeCell ref="AA23:AB23"/>
    <mergeCell ref="C24:D24"/>
    <mergeCell ref="A26:A31"/>
    <mergeCell ref="C26:D26"/>
    <mergeCell ref="E26:F26"/>
    <mergeCell ref="G26:H26"/>
    <mergeCell ref="I26:J26"/>
    <mergeCell ref="K26:L26"/>
    <mergeCell ref="I30:J30"/>
    <mergeCell ref="AA24:AB24"/>
    <mergeCell ref="A20:A25"/>
    <mergeCell ref="C20:D20"/>
    <mergeCell ref="E20:F20"/>
    <mergeCell ref="G20:H20"/>
    <mergeCell ref="I20:J20"/>
    <mergeCell ref="K20:L20"/>
    <mergeCell ref="I24:J24"/>
    <mergeCell ref="Y26:Z26"/>
    <mergeCell ref="AA26:AB26"/>
    <mergeCell ref="M24:N24"/>
    <mergeCell ref="Q24:R24"/>
    <mergeCell ref="W24:X24"/>
    <mergeCell ref="AG24:AG25"/>
    <mergeCell ref="AA20:AB20"/>
    <mergeCell ref="AC20:AD20"/>
    <mergeCell ref="W25:X25"/>
    <mergeCell ref="AA25:AB25"/>
    <mergeCell ref="AE22:AE23"/>
    <mergeCell ref="AG22:AG23"/>
    <mergeCell ref="AE24:AE25"/>
    <mergeCell ref="AF24:AF25"/>
    <mergeCell ref="AE16:AE17"/>
    <mergeCell ref="AG16:AG17"/>
    <mergeCell ref="AE20:AE21"/>
    <mergeCell ref="AG20:AG21"/>
    <mergeCell ref="AF20:AF21"/>
    <mergeCell ref="M20:N20"/>
    <mergeCell ref="O20:P20"/>
    <mergeCell ref="Q20:R20"/>
    <mergeCell ref="S20:T20"/>
    <mergeCell ref="W20:X20"/>
    <mergeCell ref="Y17:Z17"/>
    <mergeCell ref="AG14:AG15"/>
    <mergeCell ref="G19:H19"/>
    <mergeCell ref="K19:L19"/>
    <mergeCell ref="O19:P19"/>
    <mergeCell ref="S19:T19"/>
    <mergeCell ref="Y19:Z19"/>
    <mergeCell ref="O18:P18"/>
    <mergeCell ref="S18:T18"/>
    <mergeCell ref="Y18:Z18"/>
    <mergeCell ref="AE18:AE19"/>
    <mergeCell ref="Y14:Z14"/>
    <mergeCell ref="AA14:AB14"/>
    <mergeCell ref="AG18:AG19"/>
    <mergeCell ref="M14:N14"/>
    <mergeCell ref="O14:P14"/>
    <mergeCell ref="Q14:R14"/>
    <mergeCell ref="S14:T14"/>
    <mergeCell ref="U14:V14"/>
    <mergeCell ref="W14:X14"/>
    <mergeCell ref="AE14:AE15"/>
    <mergeCell ref="G17:H17"/>
    <mergeCell ref="K17:L17"/>
    <mergeCell ref="O17:P17"/>
    <mergeCell ref="S17:T17"/>
    <mergeCell ref="C19:D19"/>
    <mergeCell ref="B8:B13"/>
    <mergeCell ref="B14:B19"/>
    <mergeCell ref="A8:A13"/>
    <mergeCell ref="C8:D8"/>
    <mergeCell ref="E8:F8"/>
    <mergeCell ref="G8:H8"/>
    <mergeCell ref="I8:J8"/>
    <mergeCell ref="C12:D12"/>
    <mergeCell ref="G12:H12"/>
    <mergeCell ref="C11:D11"/>
    <mergeCell ref="G11:H11"/>
    <mergeCell ref="C13:D13"/>
    <mergeCell ref="A14:A19"/>
    <mergeCell ref="C14:D14"/>
    <mergeCell ref="E14:F14"/>
    <mergeCell ref="G14:H14"/>
    <mergeCell ref="K14:L14"/>
    <mergeCell ref="C18:D18"/>
    <mergeCell ref="G18:H18"/>
    <mergeCell ref="K18:L18"/>
    <mergeCell ref="C17:D17"/>
    <mergeCell ref="M8:N8"/>
    <mergeCell ref="O8:P8"/>
    <mergeCell ref="Q8:R8"/>
    <mergeCell ref="S8:T8"/>
    <mergeCell ref="G13:H13"/>
    <mergeCell ref="AG12:AG13"/>
    <mergeCell ref="AE8:AE9"/>
    <mergeCell ref="M11:N11"/>
    <mergeCell ref="Q11:R11"/>
    <mergeCell ref="U11:V11"/>
    <mergeCell ref="AA11:AB11"/>
    <mergeCell ref="AE10:AE11"/>
    <mergeCell ref="AG10:AG11"/>
    <mergeCell ref="Y8:Z8"/>
    <mergeCell ref="AA8:AB8"/>
    <mergeCell ref="M13:N13"/>
    <mergeCell ref="Q13:R13"/>
    <mergeCell ref="U13:V13"/>
    <mergeCell ref="AA13:AB13"/>
    <mergeCell ref="M12:N12"/>
    <mergeCell ref="Q12:R12"/>
    <mergeCell ref="U12:V12"/>
    <mergeCell ref="AA12:AB12"/>
    <mergeCell ref="AE12:AE13"/>
    <mergeCell ref="A2:A7"/>
    <mergeCell ref="C2:D2"/>
    <mergeCell ref="G2:H2"/>
    <mergeCell ref="I2:J2"/>
    <mergeCell ref="K2:L2"/>
    <mergeCell ref="M2:N2"/>
    <mergeCell ref="O2:P2"/>
    <mergeCell ref="B2:B7"/>
    <mergeCell ref="Q2:R2"/>
    <mergeCell ref="Q6:R6"/>
    <mergeCell ref="C7:D7"/>
    <mergeCell ref="C6:D6"/>
    <mergeCell ref="C5:D5"/>
    <mergeCell ref="S1:T1"/>
    <mergeCell ref="Y6:Z6"/>
    <mergeCell ref="Y7:Z7"/>
    <mergeCell ref="AE2:AE3"/>
    <mergeCell ref="AG2:AG3"/>
    <mergeCell ref="AE4:AE5"/>
    <mergeCell ref="AG4:AG5"/>
    <mergeCell ref="AG8:AG9"/>
    <mergeCell ref="G7:H7"/>
    <mergeCell ref="K7:L7"/>
    <mergeCell ref="Q7:R7"/>
    <mergeCell ref="U7:V7"/>
    <mergeCell ref="AE6:AE7"/>
    <mergeCell ref="AG6:AG7"/>
    <mergeCell ref="G6:H6"/>
    <mergeCell ref="K6:L6"/>
    <mergeCell ref="G5:H5"/>
    <mergeCell ref="K5:L5"/>
    <mergeCell ref="Q5:R5"/>
    <mergeCell ref="U5:V5"/>
    <mergeCell ref="Y5:Z5"/>
    <mergeCell ref="U6:V6"/>
    <mergeCell ref="U8:V8"/>
    <mergeCell ref="W8:X8"/>
    <mergeCell ref="AO4:AP4"/>
    <mergeCell ref="AO60:AP60"/>
    <mergeCell ref="AT4:AU4"/>
    <mergeCell ref="AT60:AU60"/>
    <mergeCell ref="C1:D1"/>
    <mergeCell ref="E1:F1"/>
    <mergeCell ref="G1:H1"/>
    <mergeCell ref="I1:J1"/>
    <mergeCell ref="K1:L1"/>
    <mergeCell ref="M1:N1"/>
    <mergeCell ref="O1:P1"/>
    <mergeCell ref="Q1:R1"/>
    <mergeCell ref="S2:T2"/>
    <mergeCell ref="U2:V2"/>
    <mergeCell ref="W2:X2"/>
    <mergeCell ref="Y2:Z2"/>
    <mergeCell ref="AA2:AB2"/>
    <mergeCell ref="AE1:AF1"/>
    <mergeCell ref="AG1:AH1"/>
    <mergeCell ref="U1:V1"/>
    <mergeCell ref="W1:X1"/>
    <mergeCell ref="Y1:Z1"/>
    <mergeCell ref="AA1:AB1"/>
    <mergeCell ref="AC1:AD1"/>
  </mergeCells>
  <phoneticPr fontId="2"/>
  <conditionalFormatting sqref="AJ7:AJ55">
    <cfRule type="duplicateValues" dxfId="4" priority="5"/>
  </conditionalFormatting>
  <conditionalFormatting sqref="AJ63:AJ111">
    <cfRule type="duplicateValues" dxfId="3" priority="4"/>
  </conditionalFormatting>
  <conditionalFormatting sqref="AP5:AP13 AP61:AP69">
    <cfRule type="containsErrors" dxfId="2" priority="3">
      <formula>ISERROR(AP5)</formula>
    </cfRule>
  </conditionalFormatting>
  <conditionalFormatting sqref="AU5:AU13">
    <cfRule type="containsErrors" dxfId="1" priority="2">
      <formula>ISERROR(AU5)</formula>
    </cfRule>
  </conditionalFormatting>
  <conditionalFormatting sqref="AU61:AU69">
    <cfRule type="containsErrors" dxfId="0" priority="1">
      <formula>ISERROR(AU61)</formula>
    </cfRule>
  </conditionalFormatting>
  <printOptions horizontalCentered="1" verticalCentered="1"/>
  <pageMargins left="0" right="0" top="0" bottom="0" header="0.31496062992125984" footer="0.31496062992125984"/>
  <pageSetup paperSize="9" scale="43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workbookViewId="0">
      <selection activeCell="B2" sqref="B2:L2"/>
    </sheetView>
  </sheetViews>
  <sheetFormatPr defaultColWidth="8.75" defaultRowHeight="19.899999999999999" customHeight="1"/>
  <cols>
    <col min="1" max="1" width="8.75" style="212"/>
    <col min="2" max="2" width="7.125" style="213" customWidth="1"/>
    <col min="3" max="3" width="27.25" style="212" customWidth="1"/>
    <col min="4" max="4" width="1.25" style="212" customWidth="1"/>
    <col min="5" max="5" width="7.125" style="213" customWidth="1"/>
    <col min="6" max="6" width="27.25" style="212" customWidth="1"/>
    <col min="7" max="7" width="2.625" style="212" customWidth="1"/>
    <col min="8" max="8" width="7.125" style="213" customWidth="1"/>
    <col min="9" max="9" width="27.25" style="212" customWidth="1"/>
    <col min="10" max="10" width="1.25" style="212" customWidth="1"/>
    <col min="11" max="11" width="7.125" style="213" customWidth="1"/>
    <col min="12" max="12" width="27.25" style="212" customWidth="1"/>
    <col min="13" max="16384" width="8.75" style="212"/>
  </cols>
  <sheetData>
    <row r="2" spans="2:12" ht="27" customHeight="1">
      <c r="B2" s="411" t="s">
        <v>233</v>
      </c>
      <c r="C2" s="412"/>
      <c r="D2" s="412"/>
      <c r="E2" s="412"/>
      <c r="F2" s="412"/>
      <c r="G2" s="412"/>
      <c r="H2" s="412"/>
      <c r="I2" s="412"/>
      <c r="J2" s="412"/>
      <c r="K2" s="412"/>
      <c r="L2" s="413"/>
    </row>
    <row r="3" spans="2:12" ht="3.6" customHeight="1"/>
    <row r="4" spans="2:12" ht="15.6" customHeight="1">
      <c r="B4" s="409" t="s">
        <v>253</v>
      </c>
      <c r="C4" s="410"/>
      <c r="E4" s="409" t="s">
        <v>254</v>
      </c>
      <c r="F4" s="410"/>
      <c r="H4" s="409" t="s">
        <v>251</v>
      </c>
      <c r="I4" s="410"/>
      <c r="K4" s="409" t="s">
        <v>252</v>
      </c>
      <c r="L4" s="410"/>
    </row>
    <row r="5" spans="2:12" ht="3" customHeight="1" thickBot="1"/>
    <row r="6" spans="2:12" ht="18" customHeight="1">
      <c r="B6" s="214" t="s">
        <v>45</v>
      </c>
      <c r="C6" s="220" t="str">
        <f>'トーナメント1～16'!W28</f>
        <v>ＧＴ-Ｒ</v>
      </c>
      <c r="E6" s="214" t="s">
        <v>250</v>
      </c>
      <c r="F6" s="220" t="str">
        <f>オープン1部予選!AA2</f>
        <v>KOGI 20</v>
      </c>
      <c r="H6" s="214" t="s">
        <v>45</v>
      </c>
      <c r="I6" s="220" t="str">
        <f>オープン2部!AP5</f>
        <v>ＦＢ 相模</v>
      </c>
      <c r="K6" s="214" t="s">
        <v>45</v>
      </c>
      <c r="L6" s="220" t="str">
        <f>オープン2部!AP61</f>
        <v>星が丘FBC 参</v>
      </c>
    </row>
    <row r="7" spans="2:12" ht="18" customHeight="1">
      <c r="B7" s="215" t="s">
        <v>47</v>
      </c>
      <c r="C7" s="221" t="str">
        <f>'トーナメント1～16'!W29</f>
        <v>JUST AWAY １</v>
      </c>
      <c r="E7" s="215" t="s">
        <v>47</v>
      </c>
      <c r="F7" s="221" t="str">
        <f>オープン1部予選!AA3</f>
        <v>High-STANDARD</v>
      </c>
      <c r="H7" s="215" t="s">
        <v>47</v>
      </c>
      <c r="I7" s="221" t="str">
        <f>オープン2部!AP6</f>
        <v>SHIMADA愛</v>
      </c>
      <c r="K7" s="215" t="s">
        <v>47</v>
      </c>
      <c r="L7" s="221" t="str">
        <f>オープン2部!AP62</f>
        <v>FB×2クラブ</v>
      </c>
    </row>
    <row r="8" spans="2:12" ht="18" customHeight="1">
      <c r="B8" s="215" t="s">
        <v>49</v>
      </c>
      <c r="C8" s="221" t="str">
        <f>'トーナメント1～16'!W30</f>
        <v>High-STANDARD</v>
      </c>
      <c r="E8" s="215" t="s">
        <v>49</v>
      </c>
      <c r="F8" s="221" t="str">
        <f>オープン1部予選!AA4</f>
        <v>JUST AWAY １</v>
      </c>
      <c r="H8" s="215" t="s">
        <v>49</v>
      </c>
      <c r="I8" s="221" t="str">
        <f>オープン2部!AP7</f>
        <v>ヒロタカ</v>
      </c>
      <c r="K8" s="215" t="s">
        <v>49</v>
      </c>
      <c r="L8" s="221" t="str">
        <f>オープン2部!AP63</f>
        <v>ＦＢ愛Ａ</v>
      </c>
    </row>
    <row r="9" spans="2:12" ht="18" customHeight="1">
      <c r="B9" s="215" t="s">
        <v>52</v>
      </c>
      <c r="C9" s="221" t="str">
        <f>'トーナメント1～16'!W31</f>
        <v>JUST AWAY ２</v>
      </c>
      <c r="E9" s="215" t="s">
        <v>52</v>
      </c>
      <c r="F9" s="221" t="str">
        <f>オープン1部予選!AA5</f>
        <v>ＧＴ-Ｒ</v>
      </c>
      <c r="H9" s="215" t="s">
        <v>52</v>
      </c>
      <c r="I9" s="221" t="str">
        <f>オープン2部!AP8</f>
        <v>スーパームーン</v>
      </c>
      <c r="K9" s="215" t="s">
        <v>52</v>
      </c>
      <c r="L9" s="221" t="str">
        <f>オープン2部!AP64</f>
        <v>フェニックスA</v>
      </c>
    </row>
    <row r="10" spans="2:12" ht="18" customHeight="1">
      <c r="B10" s="215" t="s">
        <v>55</v>
      </c>
      <c r="C10" s="221" t="str">
        <f>'トーナメント1～16'!W32</f>
        <v>KOGI 20</v>
      </c>
      <c r="E10" s="215" t="s">
        <v>55</v>
      </c>
      <c r="F10" s="221" t="str">
        <f>オープン1部予選!AA6</f>
        <v>植竹FBCレッドソックス</v>
      </c>
      <c r="H10" s="215" t="s">
        <v>55</v>
      </c>
      <c r="I10" s="221" t="str">
        <f>オープン2部!AP9</f>
        <v>どんべえず</v>
      </c>
      <c r="K10" s="215" t="s">
        <v>55</v>
      </c>
      <c r="L10" s="221" t="str">
        <f>オープン2部!AP65</f>
        <v>ＩＮＳ</v>
      </c>
    </row>
    <row r="11" spans="2:12" ht="18" customHeight="1">
      <c r="B11" s="215" t="s">
        <v>56</v>
      </c>
      <c r="C11" s="221" t="str">
        <f>'トーナメント1～16'!W33</f>
        <v>植竹FBCマリナーズ</v>
      </c>
      <c r="E11" s="215" t="s">
        <v>56</v>
      </c>
      <c r="F11" s="221" t="str">
        <f>オープン1部予選!AA7</f>
        <v>植竹FBCマリナーズ</v>
      </c>
      <c r="H11" s="215" t="s">
        <v>56</v>
      </c>
      <c r="I11" s="221" t="str">
        <f>オープン2部!AP10</f>
        <v>セニョリータ</v>
      </c>
      <c r="K11" s="215" t="s">
        <v>56</v>
      </c>
      <c r="L11" s="221" t="str">
        <f>オープン2部!AP66</f>
        <v>麻溝 B</v>
      </c>
    </row>
    <row r="12" spans="2:12" ht="18" customHeight="1">
      <c r="B12" s="215" t="s">
        <v>58</v>
      </c>
      <c r="C12" s="221" t="str">
        <f>'トーナメント1～16'!W34</f>
        <v>植竹FBCレッドソックス</v>
      </c>
      <c r="E12" s="215" t="s">
        <v>58</v>
      </c>
      <c r="F12" s="221" t="str">
        <f>オープン1部予選!AA8</f>
        <v>たんぽぽ</v>
      </c>
      <c r="H12" s="215" t="s">
        <v>58</v>
      </c>
      <c r="I12" s="221" t="str">
        <f>オープン2部!AP11</f>
        <v>七転八笑 B</v>
      </c>
      <c r="K12" s="215" t="s">
        <v>58</v>
      </c>
      <c r="L12" s="221" t="str">
        <f>オープン2部!AP67</f>
        <v>七転八笑 A</v>
      </c>
    </row>
    <row r="13" spans="2:12" ht="18" customHeight="1">
      <c r="B13" s="215" t="s">
        <v>60</v>
      </c>
      <c r="C13" s="221" t="str">
        <f>'トーナメント1～16'!W35</f>
        <v>THREE★STARS Ｂ</v>
      </c>
      <c r="E13" s="215" t="s">
        <v>60</v>
      </c>
      <c r="F13" s="221" t="str">
        <f>オープン1部予選!AA9</f>
        <v>JUST AWAY ２</v>
      </c>
      <c r="H13" s="215" t="s">
        <v>60</v>
      </c>
      <c r="I13" s="221" t="str">
        <f>オープン2部!AP12</f>
        <v>ゆたぽん B</v>
      </c>
      <c r="K13" s="215" t="s">
        <v>60</v>
      </c>
      <c r="L13" s="221" t="str">
        <f>オープン2部!AP68</f>
        <v>役員チーム</v>
      </c>
    </row>
    <row r="14" spans="2:12" ht="18" customHeight="1" thickBot="1">
      <c r="B14" s="215" t="s">
        <v>62</v>
      </c>
      <c r="C14" s="221" t="str">
        <f>'トーナメント1～16'!W36</f>
        <v>たんぽぽ</v>
      </c>
      <c r="E14" s="215" t="s">
        <v>62</v>
      </c>
      <c r="F14" s="221" t="str">
        <f>オープン1部予選!AA10</f>
        <v>ＪＯＫＥＲ</v>
      </c>
      <c r="H14" s="216" t="s">
        <v>62</v>
      </c>
      <c r="I14" s="222" t="str">
        <f>オープン2部!AP13</f>
        <v>KOGI ブルー</v>
      </c>
      <c r="K14" s="216" t="s">
        <v>62</v>
      </c>
      <c r="L14" s="222" t="str">
        <f>オープン2部!AP69</f>
        <v>麻溝 C</v>
      </c>
    </row>
    <row r="15" spans="2:12" ht="18" customHeight="1">
      <c r="B15" s="215" t="s">
        <v>64</v>
      </c>
      <c r="C15" s="221" t="str">
        <f>'トーナメント1～16'!W37</f>
        <v>オールフリー</v>
      </c>
      <c r="E15" s="215" t="s">
        <v>64</v>
      </c>
      <c r="F15" s="221" t="str">
        <f>オープン1部予選!AA11</f>
        <v>THREE★STARS Ｂ</v>
      </c>
    </row>
    <row r="16" spans="2:12" ht="18" customHeight="1">
      <c r="B16" s="215" t="s">
        <v>66</v>
      </c>
      <c r="C16" s="221" t="str">
        <f>'トーナメント1～16'!W38</f>
        <v>THREE★STARS Ａ</v>
      </c>
      <c r="E16" s="215" t="s">
        <v>66</v>
      </c>
      <c r="F16" s="221" t="str">
        <f>オープン1部予選!AA12</f>
        <v>ＡＦＢ</v>
      </c>
    </row>
    <row r="17" spans="2:9" ht="18" customHeight="1">
      <c r="B17" s="215" t="s">
        <v>68</v>
      </c>
      <c r="C17" s="221" t="str">
        <f>'トーナメント1～16'!W39</f>
        <v>ＪＯＫＥＲ</v>
      </c>
      <c r="E17" s="215" t="s">
        <v>68</v>
      </c>
      <c r="F17" s="221" t="str">
        <f>オープン1部予選!AA13</f>
        <v>M−BLOOD２</v>
      </c>
    </row>
    <row r="18" spans="2:9" ht="18" customHeight="1">
      <c r="B18" s="215" t="s">
        <v>70</v>
      </c>
      <c r="C18" s="221" t="str">
        <f>'トーナメント1～16'!W40</f>
        <v>M−BLOOD２</v>
      </c>
      <c r="E18" s="215" t="s">
        <v>70</v>
      </c>
      <c r="F18" s="221" t="str">
        <f>オープン1部予選!AA14</f>
        <v>オールフリー</v>
      </c>
    </row>
    <row r="19" spans="2:9" ht="18" customHeight="1">
      <c r="B19" s="215" t="s">
        <v>72</v>
      </c>
      <c r="C19" s="221" t="str">
        <f>'トーナメント1～16'!W41</f>
        <v>ＡＦＢ</v>
      </c>
      <c r="E19" s="215" t="s">
        <v>72</v>
      </c>
      <c r="F19" s="221" t="str">
        <f>オープン1部予選!AA15</f>
        <v>THREE★STARS Ａ</v>
      </c>
    </row>
    <row r="20" spans="2:9" ht="18" customHeight="1">
      <c r="B20" s="215" t="s">
        <v>73</v>
      </c>
      <c r="C20" s="221" t="str">
        <f>'トーナメント1～16'!W42</f>
        <v>麻溝 Ａ</v>
      </c>
      <c r="E20" s="215" t="s">
        <v>73</v>
      </c>
      <c r="F20" s="221" t="str">
        <f>オープン1部予選!AA16</f>
        <v>ＣＨＡＷＳ</v>
      </c>
    </row>
    <row r="21" spans="2:9" ht="18" customHeight="1">
      <c r="B21" s="215" t="s">
        <v>75</v>
      </c>
      <c r="C21" s="221" t="str">
        <f>'トーナメント1～16'!W43</f>
        <v>ＣＨＡＷＳ</v>
      </c>
      <c r="E21" s="215" t="s">
        <v>75</v>
      </c>
      <c r="F21" s="221" t="str">
        <f>オープン1部予選!AA17</f>
        <v>麻溝 Ａ</v>
      </c>
      <c r="I21" s="219"/>
    </row>
    <row r="22" spans="2:9" ht="18" customHeight="1">
      <c r="B22" s="215" t="s">
        <v>234</v>
      </c>
      <c r="C22" s="221" t="str">
        <f>'トーナメント17～32'!W28</f>
        <v>M−BLOOD</v>
      </c>
      <c r="E22" s="215" t="s">
        <v>234</v>
      </c>
      <c r="F22" s="221" t="str">
        <f>オープン1部予選!AA18</f>
        <v>スマイル</v>
      </c>
    </row>
    <row r="23" spans="2:9" ht="18" customHeight="1">
      <c r="B23" s="215" t="s">
        <v>235</v>
      </c>
      <c r="C23" s="221" t="str">
        <f>'トーナメント17～32'!W29</f>
        <v>Shima-ji (しまぁーじ)</v>
      </c>
      <c r="E23" s="215" t="s">
        <v>235</v>
      </c>
      <c r="F23" s="221" t="str">
        <f>オープン1部予選!AA19</f>
        <v>あまぞねす</v>
      </c>
    </row>
    <row r="24" spans="2:9" ht="18" customHeight="1">
      <c r="B24" s="215" t="s">
        <v>236</v>
      </c>
      <c r="C24" s="221" t="str">
        <f>'トーナメント17～32'!W30</f>
        <v>KOGI レッド</v>
      </c>
      <c r="E24" s="215" t="s">
        <v>236</v>
      </c>
      <c r="F24" s="221" t="str">
        <f>オープン1部予選!AA20</f>
        <v>Shima-ji (しまぁーじ)</v>
      </c>
    </row>
    <row r="25" spans="2:9" ht="18" customHeight="1">
      <c r="B25" s="215" t="s">
        <v>237</v>
      </c>
      <c r="C25" s="221" t="str">
        <f>'トーナメント17～32'!W31</f>
        <v>スマイル</v>
      </c>
      <c r="E25" s="215" t="s">
        <v>237</v>
      </c>
      <c r="F25" s="221" t="str">
        <f>オープン1部予選!AA21</f>
        <v>M−BLOOD</v>
      </c>
    </row>
    <row r="26" spans="2:9" ht="18" customHeight="1">
      <c r="B26" s="215" t="s">
        <v>238</v>
      </c>
      <c r="C26" s="221" t="str">
        <f>'トーナメント17～32'!W32</f>
        <v>星が丘FBC壱</v>
      </c>
      <c r="E26" s="215" t="s">
        <v>238</v>
      </c>
      <c r="F26" s="221" t="str">
        <f>オープン1部予選!AA22</f>
        <v>星が丘FBC壱</v>
      </c>
    </row>
    <row r="27" spans="2:9" ht="18" customHeight="1">
      <c r="B27" s="215" t="s">
        <v>239</v>
      </c>
      <c r="C27" s="221" t="str">
        <f>'トーナメント17～32'!W33</f>
        <v>ＵＦＣ</v>
      </c>
      <c r="E27" s="215" t="s">
        <v>239</v>
      </c>
      <c r="F27" s="221" t="str">
        <f>オープン1部予選!AA23</f>
        <v>La vie enRose に</v>
      </c>
    </row>
    <row r="28" spans="2:9" ht="18" customHeight="1">
      <c r="B28" s="215" t="s">
        <v>240</v>
      </c>
      <c r="C28" s="221" t="str">
        <f>'トーナメント17～32'!W34</f>
        <v>La vie enRose に</v>
      </c>
      <c r="E28" s="215" t="s">
        <v>240</v>
      </c>
      <c r="F28" s="221" t="str">
        <f>オープン1部予選!AA24</f>
        <v>ＵＦＣ</v>
      </c>
    </row>
    <row r="29" spans="2:9" ht="18" customHeight="1">
      <c r="B29" s="215" t="s">
        <v>241</v>
      </c>
      <c r="C29" s="221" t="str">
        <f>'トーナメント17～32'!W35</f>
        <v>相模原大野台</v>
      </c>
      <c r="E29" s="215" t="s">
        <v>241</v>
      </c>
      <c r="F29" s="221" t="str">
        <f>オープン1部予選!AA25</f>
        <v>相模原大野台</v>
      </c>
    </row>
    <row r="30" spans="2:9" ht="18" customHeight="1">
      <c r="B30" s="215" t="s">
        <v>242</v>
      </c>
      <c r="C30" s="221" t="str">
        <f>'トーナメント17～32'!W36</f>
        <v>ゆたぽんＡ</v>
      </c>
      <c r="E30" s="215" t="s">
        <v>242</v>
      </c>
      <c r="F30" s="221" t="str">
        <f>オープン1部予選!AA26</f>
        <v>健康まにあＺ</v>
      </c>
    </row>
    <row r="31" spans="2:9" ht="18" customHeight="1">
      <c r="B31" s="215" t="s">
        <v>243</v>
      </c>
      <c r="C31" s="221" t="str">
        <f>'トーナメント17～32'!W37</f>
        <v>あまぞねす</v>
      </c>
      <c r="E31" s="215" t="s">
        <v>243</v>
      </c>
      <c r="F31" s="221" t="str">
        <f>オープン1部予選!AA27</f>
        <v>KOGIホワイト</v>
      </c>
    </row>
    <row r="32" spans="2:9" ht="18" customHeight="1">
      <c r="B32" s="215" t="s">
        <v>244</v>
      </c>
      <c r="C32" s="221" t="str">
        <f>'トーナメント17～32'!W38</f>
        <v>CLOUD ９(ナイン)</v>
      </c>
      <c r="E32" s="215" t="s">
        <v>244</v>
      </c>
      <c r="F32" s="221" t="str">
        <f>オープン1部予選!AA28</f>
        <v>La vie enRose いち</v>
      </c>
    </row>
    <row r="33" spans="2:12" ht="18" customHeight="1">
      <c r="B33" s="215" t="s">
        <v>245</v>
      </c>
      <c r="C33" s="221" t="str">
        <f>'トーナメント17～32'!W39</f>
        <v>Vient &amp;Nexus</v>
      </c>
      <c r="E33" s="215" t="s">
        <v>245</v>
      </c>
      <c r="F33" s="221" t="str">
        <f>オープン1部予選!AA29</f>
        <v>ゆたぽんＡ</v>
      </c>
    </row>
    <row r="34" spans="2:12" ht="18" customHeight="1">
      <c r="B34" s="215" t="s">
        <v>246</v>
      </c>
      <c r="C34" s="221" t="str">
        <f>'トーナメント17～32'!W40</f>
        <v>健康まにあＺ</v>
      </c>
      <c r="E34" s="215" t="s">
        <v>246</v>
      </c>
      <c r="F34" s="221" t="str">
        <f>オープン1部予選!AA30</f>
        <v>星が丘FBC弐</v>
      </c>
    </row>
    <row r="35" spans="2:12" ht="18" customHeight="1">
      <c r="B35" s="215" t="s">
        <v>247</v>
      </c>
      <c r="C35" s="221" t="str">
        <f>'トーナメント17～32'!W41</f>
        <v>KOGIホワイト</v>
      </c>
      <c r="E35" s="215" t="s">
        <v>247</v>
      </c>
      <c r="F35" s="221" t="str">
        <f>オープン1部予選!AA31</f>
        <v>Vient &amp;Nexus</v>
      </c>
    </row>
    <row r="36" spans="2:12" ht="18" customHeight="1">
      <c r="B36" s="215" t="s">
        <v>248</v>
      </c>
      <c r="C36" s="221" t="str">
        <f>'トーナメント17～32'!W42</f>
        <v>La vie enRose いち</v>
      </c>
      <c r="E36" s="215" t="s">
        <v>248</v>
      </c>
      <c r="F36" s="221" t="str">
        <f>オープン1部予選!AA32</f>
        <v>KOGI レッド</v>
      </c>
      <c r="L36" s="217" t="s">
        <v>255</v>
      </c>
    </row>
    <row r="37" spans="2:12" ht="18" customHeight="1" thickBot="1">
      <c r="B37" s="216" t="s">
        <v>249</v>
      </c>
      <c r="C37" s="222" t="str">
        <f>'トーナメント17～32'!W43</f>
        <v>星が丘FBC弐</v>
      </c>
      <c r="E37" s="216" t="s">
        <v>249</v>
      </c>
      <c r="F37" s="222" t="str">
        <f>オープン1部予選!AA33</f>
        <v>CLOUD ９(ナイン)</v>
      </c>
      <c r="L37" s="217" t="s">
        <v>256</v>
      </c>
    </row>
  </sheetData>
  <mergeCells count="5">
    <mergeCell ref="K4:L4"/>
    <mergeCell ref="H4:I4"/>
    <mergeCell ref="E4:F4"/>
    <mergeCell ref="B4:C4"/>
    <mergeCell ref="B2:L2"/>
  </mergeCells>
  <phoneticPr fontId="2"/>
  <printOptions horizontalCentered="1"/>
  <pageMargins left="0" right="0" top="0.39370078740157483" bottom="0.39370078740157483" header="0.31496062992125984" footer="0.31496062992125984"/>
  <pageSetup paperSize="9" scale="84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F34"/>
  <sheetViews>
    <sheetView topLeftCell="A22" workbookViewId="0">
      <selection activeCell="C33" sqref="C33"/>
    </sheetView>
  </sheetViews>
  <sheetFormatPr defaultRowHeight="18.75"/>
  <sheetData>
    <row r="3" spans="3:6">
      <c r="C3" t="s">
        <v>166</v>
      </c>
      <c r="F3" t="s">
        <v>197</v>
      </c>
    </row>
    <row r="4" spans="3:6">
      <c r="C4" t="s">
        <v>167</v>
      </c>
      <c r="F4" t="s">
        <v>198</v>
      </c>
    </row>
    <row r="5" spans="3:6">
      <c r="C5" t="s">
        <v>168</v>
      </c>
      <c r="F5" t="s">
        <v>199</v>
      </c>
    </row>
    <row r="6" spans="3:6" ht="37.5">
      <c r="C6" s="218" t="s">
        <v>258</v>
      </c>
      <c r="F6" t="s">
        <v>200</v>
      </c>
    </row>
    <row r="7" spans="3:6">
      <c r="C7" t="s">
        <v>123</v>
      </c>
      <c r="F7" t="s">
        <v>201</v>
      </c>
    </row>
    <row r="8" spans="3:6">
      <c r="C8" t="s">
        <v>170</v>
      </c>
      <c r="F8" t="s">
        <v>202</v>
      </c>
    </row>
    <row r="9" spans="3:6">
      <c r="C9" t="s">
        <v>125</v>
      </c>
      <c r="F9" t="s">
        <v>203</v>
      </c>
    </row>
    <row r="10" spans="3:6">
      <c r="C10" t="s">
        <v>126</v>
      </c>
      <c r="F10" t="s">
        <v>204</v>
      </c>
    </row>
    <row r="11" spans="3:6">
      <c r="C11" t="s">
        <v>171</v>
      </c>
      <c r="F11" t="s">
        <v>205</v>
      </c>
    </row>
    <row r="12" spans="3:6" ht="19.149999999999999" customHeight="1">
      <c r="C12" s="218" t="s">
        <v>259</v>
      </c>
    </row>
    <row r="13" spans="3:6">
      <c r="C13" t="s">
        <v>173</v>
      </c>
      <c r="F13" t="s">
        <v>206</v>
      </c>
    </row>
    <row r="14" spans="3:6">
      <c r="C14" t="s">
        <v>174</v>
      </c>
      <c r="F14" t="s">
        <v>207</v>
      </c>
    </row>
    <row r="15" spans="3:6">
      <c r="C15" t="s">
        <v>175</v>
      </c>
      <c r="F15" t="s">
        <v>208</v>
      </c>
    </row>
    <row r="16" spans="3:6" ht="37.5">
      <c r="C16" s="218" t="s">
        <v>257</v>
      </c>
      <c r="F16" t="s">
        <v>209</v>
      </c>
    </row>
    <row r="17" spans="3:6">
      <c r="C17" t="s">
        <v>177</v>
      </c>
      <c r="F17" t="s">
        <v>210</v>
      </c>
    </row>
    <row r="18" spans="3:6">
      <c r="C18" t="s">
        <v>134</v>
      </c>
      <c r="F18" t="s">
        <v>211</v>
      </c>
    </row>
    <row r="19" spans="3:6">
      <c r="C19" t="s">
        <v>178</v>
      </c>
      <c r="F19" t="s">
        <v>212</v>
      </c>
    </row>
    <row r="20" spans="3:6">
      <c r="C20" t="s">
        <v>179</v>
      </c>
      <c r="F20" t="s">
        <v>213</v>
      </c>
    </row>
    <row r="21" spans="3:6">
      <c r="C21" t="s">
        <v>137</v>
      </c>
      <c r="F21" t="s">
        <v>214</v>
      </c>
    </row>
    <row r="22" spans="3:6">
      <c r="C22" t="s">
        <v>180</v>
      </c>
    </row>
    <row r="23" spans="3:6">
      <c r="C23" t="s">
        <v>181</v>
      </c>
    </row>
    <row r="24" spans="3:6">
      <c r="C24" t="s">
        <v>140</v>
      </c>
    </row>
    <row r="25" spans="3:6">
      <c r="C25" t="s">
        <v>182</v>
      </c>
    </row>
    <row r="26" spans="3:6">
      <c r="C26" t="s">
        <v>142</v>
      </c>
    </row>
    <row r="27" spans="3:6">
      <c r="C27" t="s">
        <v>183</v>
      </c>
    </row>
    <row r="28" spans="3:6">
      <c r="C28" t="s">
        <v>144</v>
      </c>
    </row>
    <row r="29" spans="3:6">
      <c r="C29" t="s">
        <v>184</v>
      </c>
    </row>
    <row r="30" spans="3:6">
      <c r="C30" t="s">
        <v>185</v>
      </c>
    </row>
    <row r="31" spans="3:6">
      <c r="C31" t="s">
        <v>147</v>
      </c>
    </row>
    <row r="32" spans="3:6">
      <c r="C32" t="s">
        <v>186</v>
      </c>
    </row>
    <row r="33" spans="3:3" ht="56.25">
      <c r="C33" s="218" t="s">
        <v>149</v>
      </c>
    </row>
    <row r="34" spans="3:3">
      <c r="C34" t="s">
        <v>187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トーナメント1～16</vt:lpstr>
      <vt:lpstr>トーナメント17～32</vt:lpstr>
      <vt:lpstr>オープン1部予選</vt:lpstr>
      <vt:lpstr>オープン2部</vt:lpstr>
      <vt:lpstr>試合結果</vt:lpstr>
      <vt:lpstr>Sheet2</vt:lpstr>
      <vt:lpstr>オープン1部予選!Print_Area</vt:lpstr>
      <vt:lpstr>オープン2部!Print_Area</vt:lpstr>
      <vt:lpstr>'トーナメント1～16'!Print_Area</vt:lpstr>
      <vt:lpstr>'トーナメント17～32'!Print_Area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智子 南條</dc:creator>
  <cp:lastModifiedBy>user</cp:lastModifiedBy>
  <cp:lastPrinted>2024-01-28T06:45:37Z</cp:lastPrinted>
  <dcterms:created xsi:type="dcterms:W3CDTF">2024-01-22T10:01:56Z</dcterms:created>
  <dcterms:modified xsi:type="dcterms:W3CDTF">2024-01-31T11:25:02Z</dcterms:modified>
</cp:coreProperties>
</file>